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äyttäjä\Downloads\"/>
    </mc:Choice>
  </mc:AlternateContent>
  <xr:revisionPtr revIDLastSave="0" documentId="13_ncr:1_{EFDA505B-B96B-49AE-8132-7FE082AA7C6D}" xr6:coauthVersionLast="46" xr6:coauthVersionMax="46" xr10:uidLastSave="{00000000-0000-0000-0000-000000000000}"/>
  <bookViews>
    <workbookView xWindow="-110" yWindow="-110" windowWidth="19420" windowHeight="110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13" i="1" l="1"/>
  <c r="P99" i="1"/>
  <c r="N99" i="1"/>
  <c r="P130" i="1"/>
  <c r="O13" i="1"/>
  <c r="P116" i="1" l="1"/>
  <c r="P122" i="1" s="1"/>
  <c r="M86" i="1"/>
  <c r="M65" i="1"/>
  <c r="N128" i="1"/>
  <c r="N130" i="1"/>
  <c r="L132" i="1"/>
  <c r="N122" i="1"/>
  <c r="N116" i="1"/>
  <c r="P120" i="1"/>
  <c r="N120" i="1"/>
  <c r="L101" i="1" l="1"/>
  <c r="M82" i="1"/>
  <c r="N90" i="1" s="1"/>
  <c r="P90" i="1"/>
  <c r="P62" i="1"/>
  <c r="N62" i="1"/>
  <c r="N38" i="1" l="1"/>
  <c r="L122" i="1"/>
  <c r="P77" i="1"/>
  <c r="N70" i="1"/>
  <c r="P70" i="1"/>
  <c r="N77" i="1"/>
  <c r="P51" i="1"/>
  <c r="P101" i="1" s="1"/>
  <c r="P38" i="1"/>
  <c r="P27" i="1"/>
  <c r="P58" i="1"/>
  <c r="N58" i="1"/>
  <c r="P20" i="1"/>
  <c r="N27" i="1"/>
  <c r="N20" i="1"/>
  <c r="N51" i="1"/>
  <c r="J38" i="1"/>
  <c r="P103" i="1" l="1"/>
  <c r="P132" i="1" s="1"/>
  <c r="N101" i="1"/>
  <c r="N103" i="1" s="1"/>
  <c r="N132" i="1" s="1"/>
  <c r="K113" i="1"/>
  <c r="L128" i="1" l="1"/>
  <c r="L130" i="1" s="1"/>
  <c r="L120" i="1"/>
  <c r="L116" i="1"/>
  <c r="L99" i="1"/>
  <c r="L90" i="1"/>
  <c r="L77" i="1"/>
  <c r="L70" i="1"/>
  <c r="L62" i="1"/>
  <c r="L58" i="1"/>
  <c r="L51" i="1"/>
  <c r="L38" i="1"/>
  <c r="L27" i="1"/>
  <c r="L20" i="1"/>
  <c r="J128" i="1"/>
  <c r="J130" i="1" s="1"/>
  <c r="J120" i="1"/>
  <c r="J116" i="1"/>
  <c r="J122" i="1" s="1"/>
  <c r="J99" i="1"/>
  <c r="J90" i="1"/>
  <c r="J77" i="1"/>
  <c r="J70" i="1"/>
  <c r="J62" i="1"/>
  <c r="J58" i="1"/>
  <c r="J51" i="1"/>
  <c r="J27" i="1"/>
  <c r="J20" i="1"/>
  <c r="L103" i="1" l="1"/>
  <c r="J101" i="1"/>
  <c r="J103" i="1" l="1"/>
  <c r="J132" i="1" s="1"/>
  <c r="D120" i="1"/>
  <c r="F120" i="1"/>
  <c r="H120" i="1"/>
  <c r="H99" i="1" l="1"/>
  <c r="D99" i="1"/>
  <c r="F99" i="1"/>
  <c r="H38" i="1"/>
  <c r="H27" i="1"/>
  <c r="D27" i="1"/>
  <c r="H20" i="1"/>
  <c r="D20" i="1"/>
  <c r="E24" i="1" l="1"/>
  <c r="E14" i="1"/>
  <c r="E13" i="1"/>
  <c r="F20" i="1" l="1"/>
  <c r="F27" i="1"/>
  <c r="G113" i="1"/>
  <c r="H77" i="1" l="1"/>
  <c r="H70" i="1"/>
  <c r="H58" i="1"/>
  <c r="H51" i="1"/>
  <c r="H90" i="1"/>
  <c r="H128" i="1"/>
  <c r="H130" i="1" s="1"/>
  <c r="H116" i="1"/>
  <c r="H122" i="1" s="1"/>
  <c r="F51" i="1" l="1"/>
  <c r="F58" i="1"/>
  <c r="F70" i="1"/>
  <c r="F77" i="1"/>
  <c r="F62" i="1"/>
  <c r="H62" i="1" l="1"/>
  <c r="H101" i="1" s="1"/>
  <c r="H103" i="1" s="1"/>
  <c r="H132" i="1" s="1"/>
  <c r="F38" i="1"/>
  <c r="F90" i="1"/>
  <c r="F128" i="1"/>
  <c r="F130" i="1" s="1"/>
  <c r="F116" i="1"/>
  <c r="F122" i="1" s="1"/>
  <c r="F101" i="1" l="1"/>
  <c r="F103" i="1" s="1"/>
  <c r="F132" i="1" s="1"/>
  <c r="D58" i="1" l="1"/>
  <c r="D62" i="1"/>
  <c r="D70" i="1"/>
  <c r="D51" i="1"/>
  <c r="D38" i="1"/>
  <c r="D90" i="1"/>
  <c r="D128" i="1"/>
  <c r="D130" i="1" s="1"/>
  <c r="D116" i="1"/>
  <c r="D122" i="1" s="1"/>
  <c r="D77" i="1" l="1"/>
  <c r="D101" i="1" s="1"/>
  <c r="D103" i="1" s="1"/>
  <c r="D132" i="1" s="1"/>
</calcChain>
</file>

<file path=xl/sharedStrings.xml><?xml version="1.0" encoding="utf-8"?>
<sst xmlns="http://schemas.openxmlformats.org/spreadsheetml/2006/main" count="116" uniqueCount="108">
  <si>
    <t>VARAINHANKINTA</t>
  </si>
  <si>
    <t>Jäsenmaksut</t>
  </si>
  <si>
    <t>Toiminta-avustus HYY</t>
  </si>
  <si>
    <t>Toiminta-avustus kunnilta</t>
  </si>
  <si>
    <t>Toiminta-avustus muut</t>
  </si>
  <si>
    <t>Senioreiden lehdistötuki</t>
  </si>
  <si>
    <t>Projektiavustukset</t>
  </si>
  <si>
    <t>Stipendisäätiön tuki</t>
  </si>
  <si>
    <t>HYY järjestölehtituki</t>
  </si>
  <si>
    <t>Karjalan kulttuurirahasto</t>
  </si>
  <si>
    <t>Myyntituotot</t>
  </si>
  <si>
    <t>Ilmoitustuotot</t>
  </si>
  <si>
    <t>Oman toiminnan tuotot</t>
  </si>
  <si>
    <t>Vuosijuhlan tuotot</t>
  </si>
  <si>
    <t>Pamauksen tuotot</t>
  </si>
  <si>
    <t>Korkotuotot</t>
  </si>
  <si>
    <t>Osuustuotot</t>
  </si>
  <si>
    <t>Korkotuotot yhteensä</t>
  </si>
  <si>
    <t>Satunnaiset tuotot</t>
  </si>
  <si>
    <t>Neuvosto</t>
  </si>
  <si>
    <t>Toimistokulut</t>
  </si>
  <si>
    <t>Ilmoituskulut</t>
  </si>
  <si>
    <t>Arkisto ja kirjasto</t>
  </si>
  <si>
    <t>Pankkikulut</t>
  </si>
  <si>
    <t>Muut hallintokulut</t>
  </si>
  <si>
    <t>Lehtien tilaukset</t>
  </si>
  <si>
    <t>Stipendit</t>
  </si>
  <si>
    <t>Ohjelmatoimikunta</t>
  </si>
  <si>
    <t>Koulutustoimikunta</t>
  </si>
  <si>
    <t>Fuksitoiminta</t>
  </si>
  <si>
    <t>Abi-info</t>
  </si>
  <si>
    <t>Heteka</t>
  </si>
  <si>
    <t>Asuntolatoimikunta</t>
  </si>
  <si>
    <t>Ulkoasiaintoimikunta</t>
  </si>
  <si>
    <t>Huoneistotoimikunta</t>
  </si>
  <si>
    <t>Toimikunnat yhteensä</t>
  </si>
  <si>
    <t>Emännistö</t>
  </si>
  <si>
    <t>Isännistö</t>
  </si>
  <si>
    <t>Maakuntasihteeri</t>
  </si>
  <si>
    <t>Kulttuurisihteeri</t>
  </si>
  <si>
    <t>Liikuntasihteeri</t>
  </si>
  <si>
    <t>Kotiseutukerho</t>
  </si>
  <si>
    <t>Suunnistuskerho</t>
  </si>
  <si>
    <t>Kyykkäkerho</t>
  </si>
  <si>
    <t>WiOL</t>
  </si>
  <si>
    <t>Virkailijat ja kerhot yhteensä</t>
  </si>
  <si>
    <t>Vuosijuhlan kulut</t>
  </si>
  <si>
    <t>Pamauksen kulut</t>
  </si>
  <si>
    <t>Kutsuvieraat</t>
  </si>
  <si>
    <t>Willi, paino</t>
  </si>
  <si>
    <t>Willi, postitus</t>
  </si>
  <si>
    <t>Willi, artikkelit</t>
  </si>
  <si>
    <t>Willi, muut</t>
  </si>
  <si>
    <t>Osakuntalehti Willi yhteensä</t>
  </si>
  <si>
    <t>Illalliskortit</t>
  </si>
  <si>
    <t>Lahjat ja huomionosoitukset</t>
  </si>
  <si>
    <t>Matkat</t>
  </si>
  <si>
    <t>Kuraattori</t>
  </si>
  <si>
    <t>Edustus, muut</t>
  </si>
  <si>
    <t>Edustus yhteensä</t>
  </si>
  <si>
    <t>KV-edustus yhteensä</t>
  </si>
  <si>
    <t>Satunnaiset kulut</t>
  </si>
  <si>
    <t>Edustajistovaalit</t>
  </si>
  <si>
    <t>Muu kulu</t>
  </si>
  <si>
    <t>Rehtoripäivälliset</t>
  </si>
  <si>
    <t>Poistot</t>
  </si>
  <si>
    <t>Poistot yhteensä</t>
  </si>
  <si>
    <t>Viljelypalsta</t>
  </si>
  <si>
    <t>Viipurin matkan tuotot</t>
  </si>
  <si>
    <t>Viipurin matkan kulut</t>
  </si>
  <si>
    <t>Vakuutusmaksut</t>
  </si>
  <si>
    <t>Ruotsin edustusmatkat</t>
  </si>
  <si>
    <t>Viron edustusmatkat</t>
  </si>
  <si>
    <t>Järjestöjen jäsenmaksut</t>
  </si>
  <si>
    <t>Wiipurilainen osakunta</t>
  </si>
  <si>
    <t>Talousarvio 2020</t>
  </si>
  <si>
    <t>VARSINAINEN TOIMINTA</t>
  </si>
  <si>
    <t>Tuotot</t>
  </si>
  <si>
    <t>Varainhankinnan tuotto-/kulujäämä</t>
  </si>
  <si>
    <t>Sijoitus- ja rahoitustoiminta</t>
  </si>
  <si>
    <t>Varsinaisen toiminnan tuotot yhteensä</t>
  </si>
  <si>
    <t>Varsinaisen toiminnan tuotto-/kulujäämä</t>
  </si>
  <si>
    <t>Kulut</t>
  </si>
  <si>
    <t>Juhlat</t>
  </si>
  <si>
    <t>Muut tuotot</t>
  </si>
  <si>
    <t>Talousarvio 2019</t>
  </si>
  <si>
    <t>Toteuma 2019</t>
  </si>
  <si>
    <t>Toimikunnat</t>
  </si>
  <si>
    <t>Juhlien kulut yhteensä</t>
  </si>
  <si>
    <t>Virkailijat ja kerhot</t>
  </si>
  <si>
    <t>Osakuntalehti Willi</t>
  </si>
  <si>
    <t>Edustus</t>
  </si>
  <si>
    <t>Kv-edustus</t>
  </si>
  <si>
    <t>Hallinnon kulut</t>
  </si>
  <si>
    <t>Hallinnon kulut yhteensä</t>
  </si>
  <si>
    <t>Muut kulut</t>
  </si>
  <si>
    <t>Muut kulut yhteensä</t>
  </si>
  <si>
    <t>Tuotot yhteensä</t>
  </si>
  <si>
    <t>Sijoitus- ja rahoitustoiminta tuotto-/kulujäämä</t>
  </si>
  <si>
    <t>Tilikauden tulos</t>
  </si>
  <si>
    <t>Varsinaisen toiminnan kulut yhteensä</t>
  </si>
  <si>
    <t>Kulut yhteensä</t>
  </si>
  <si>
    <t>Toteuma 2020</t>
  </si>
  <si>
    <t>Talousarvio 2021</t>
  </si>
  <si>
    <t>Tilanne 12.10.2021</t>
  </si>
  <si>
    <t>Toteuma 2021</t>
  </si>
  <si>
    <t>Talousarvio 2022</t>
  </si>
  <si>
    <t>Saamisten alaskirjaus*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</si>
</sst>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0" fontId="3" fillId="2" borderId="0" xfId="0" applyFont="1" applyFill="1" applyBorder="1"/>
    <xf numFmtId="2" fontId="0" fillId="2" borderId="0" xfId="0" applyNumberFormat="1" applyFont="1" applyFill="1" applyBorder="1"/>
    <xf numFmtId="0" fontId="0" fillId="2" borderId="0" xfId="0" applyFill="1" applyBorder="1"/>
    <xf numFmtId="0" fontId="4" fillId="2" borderId="0" xfId="0" applyFont="1" applyFill="1" applyBorder="1"/>
    <xf numFmtId="2" fontId="0" fillId="2" borderId="0" xfId="0" applyNumberFormat="1" applyFill="1" applyBorder="1"/>
    <xf numFmtId="0" fontId="4" fillId="2" borderId="7" xfId="0" applyFont="1" applyFill="1" applyBorder="1"/>
    <xf numFmtId="0" fontId="4" fillId="2" borderId="8" xfId="0" applyFont="1" applyFill="1" applyBorder="1"/>
    <xf numFmtId="2" fontId="2" fillId="2" borderId="8" xfId="0" applyNumberFormat="1" applyFont="1" applyFill="1" applyBorder="1"/>
    <xf numFmtId="0" fontId="4" fillId="2" borderId="8" xfId="0" applyFont="1" applyFill="1" applyBorder="1" applyAlignment="1">
      <alignment horizontal="left" indent="7"/>
    </xf>
    <xf numFmtId="2" fontId="0" fillId="2" borderId="0" xfId="0" applyNumberFormat="1" applyFill="1" applyBorder="1"/>
    <xf numFmtId="2" fontId="0" fillId="2" borderId="0" xfId="0" applyNumberFormat="1" applyFill="1"/>
    <xf numFmtId="0" fontId="1" fillId="0" borderId="0" xfId="0" applyFont="1"/>
    <xf numFmtId="0" fontId="4" fillId="2" borderId="0" xfId="0" applyFont="1" applyFill="1"/>
    <xf numFmtId="0" fontId="4" fillId="2" borderId="2" xfId="0" applyFont="1" applyFill="1" applyBorder="1"/>
    <xf numFmtId="0" fontId="1" fillId="2" borderId="8" xfId="0" applyFont="1" applyFill="1" applyBorder="1"/>
    <xf numFmtId="0" fontId="3" fillId="2" borderId="7" xfId="0" applyFont="1" applyFill="1" applyBorder="1"/>
    <xf numFmtId="0" fontId="4" fillId="2" borderId="1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4" fillId="0" borderId="0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5" xfId="0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1" fillId="0" borderId="9" xfId="0" applyFont="1" applyBorder="1"/>
    <xf numFmtId="0" fontId="1" fillId="0" borderId="10" xfId="0" applyFont="1" applyBorder="1"/>
    <xf numFmtId="2" fontId="1" fillId="2" borderId="9" xfId="0" applyNumberFormat="1" applyFont="1" applyFill="1" applyBorder="1"/>
    <xf numFmtId="2" fontId="1" fillId="2" borderId="8" xfId="0" applyNumberFormat="1" applyFont="1" applyFill="1" applyBorder="1"/>
    <xf numFmtId="2" fontId="1" fillId="2" borderId="10" xfId="0" applyNumberFormat="1" applyFont="1" applyFill="1" applyBorder="1"/>
    <xf numFmtId="2" fontId="1" fillId="2" borderId="7" xfId="0" applyNumberFormat="1" applyFont="1" applyFill="1" applyBorder="1"/>
    <xf numFmtId="2" fontId="1" fillId="2" borderId="8" xfId="0" applyNumberFormat="1" applyFont="1" applyFill="1" applyBorder="1"/>
    <xf numFmtId="2" fontId="1" fillId="2" borderId="0" xfId="0" applyNumberFormat="1" applyFont="1" applyFill="1" applyBorder="1"/>
    <xf numFmtId="2" fontId="1" fillId="2" borderId="0" xfId="0" applyNumberFormat="1" applyFont="1" applyFill="1"/>
    <xf numFmtId="2" fontId="4" fillId="2" borderId="7" xfId="0" applyNumberFormat="1" applyFont="1" applyFill="1" applyBorder="1"/>
    <xf numFmtId="2" fontId="1" fillId="0" borderId="7" xfId="0" applyNumberFormat="1" applyFont="1" applyBorder="1"/>
    <xf numFmtId="2" fontId="1" fillId="2" borderId="6" xfId="0" applyNumberFormat="1" applyFont="1" applyFill="1" applyBorder="1"/>
    <xf numFmtId="2" fontId="1" fillId="2" borderId="8" xfId="0" applyNumberFormat="1" applyFont="1" applyFill="1" applyBorder="1" applyAlignment="1">
      <alignment horizontal="right"/>
    </xf>
    <xf numFmtId="2" fontId="1" fillId="0" borderId="8" xfId="0" applyNumberFormat="1" applyFont="1" applyFill="1" applyBorder="1"/>
    <xf numFmtId="2" fontId="4" fillId="2" borderId="0" xfId="0" applyNumberFormat="1" applyFont="1" applyFill="1" applyBorder="1"/>
    <xf numFmtId="2" fontId="3" fillId="2" borderId="7" xfId="0" applyNumberFormat="1" applyFont="1" applyFill="1" applyBorder="1"/>
    <xf numFmtId="0" fontId="1" fillId="2" borderId="0" xfId="0" applyFont="1" applyFill="1" applyBorder="1"/>
    <xf numFmtId="2" fontId="3" fillId="2" borderId="0" xfId="0" applyNumberFormat="1" applyFont="1" applyFill="1" applyBorder="1"/>
  </cellXfs>
  <cellStyles count="1">
    <cellStyle name="Normal" xfId="0" builtinId="0"/>
  </cellStyles>
  <dxfs count="3"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  <dxf>
      <font>
        <b val="0"/>
        <i val="0"/>
        <strike val="0"/>
        <u val="none"/>
        <color rgb="FF993300"/>
        <family val="2"/>
      </font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19050</xdr:rowOff>
    </xdr:from>
    <xdr:to>
      <xdr:col>0</xdr:col>
      <xdr:colOff>696522</xdr:colOff>
      <xdr:row>3</xdr:row>
      <xdr:rowOff>141028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2F022AF-23C3-4A33-87D7-7CCDBBAA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201930"/>
          <a:ext cx="627942" cy="670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4"/>
  <sheetViews>
    <sheetView tabSelected="1" zoomScale="72" zoomScaleNormal="80" workbookViewId="0">
      <pane ySplit="6" topLeftCell="A7" activePane="bottomLeft" state="frozen"/>
      <selection pane="bottomLeft" activeCell="R9" sqref="R9"/>
    </sheetView>
  </sheetViews>
  <sheetFormatPr defaultRowHeight="14.5" x14ac:dyDescent="0.35"/>
  <cols>
    <col min="1" max="1" width="10.453125" style="16" customWidth="1"/>
    <col min="2" max="2" width="24.54296875" style="16" customWidth="1"/>
    <col min="3" max="3" width="8.81640625" style="2" customWidth="1"/>
    <col min="4" max="4" width="9.81640625" style="2" customWidth="1"/>
    <col min="5" max="5" width="9.1796875" customWidth="1"/>
    <col min="6" max="6" width="14.6328125" customWidth="1"/>
    <col min="7" max="7" width="10.6328125" customWidth="1"/>
    <col min="8" max="8" width="11" customWidth="1"/>
    <col min="9" max="9" width="9.54296875" style="2" bestFit="1" customWidth="1"/>
    <col min="10" max="10" width="10.1796875" style="2" bestFit="1" customWidth="1"/>
    <col min="11" max="12" width="8.81640625" customWidth="1"/>
    <col min="13" max="13" width="8.81640625" style="9" bestFit="1" customWidth="1"/>
    <col min="14" max="14" width="10.08984375" style="9" customWidth="1"/>
    <col min="15" max="15" width="9.54296875" style="15" bestFit="1" customWidth="1"/>
    <col min="16" max="16" width="10.1796875" style="15" bestFit="1" customWidth="1"/>
  </cols>
  <sheetData>
    <row r="1" spans="1:16" x14ac:dyDescent="0.35">
      <c r="A1" s="3"/>
      <c r="B1" s="3" t="s">
        <v>74</v>
      </c>
      <c r="E1" s="2"/>
      <c r="F1" s="2"/>
      <c r="G1" s="2"/>
      <c r="H1" s="2"/>
      <c r="K1" s="2"/>
      <c r="L1" s="2"/>
    </row>
    <row r="2" spans="1:16" x14ac:dyDescent="0.35">
      <c r="A2" s="3"/>
      <c r="B2" s="3"/>
      <c r="E2" s="2"/>
      <c r="F2" s="2"/>
      <c r="G2" s="2"/>
      <c r="H2" s="2"/>
      <c r="K2" s="2"/>
      <c r="L2" s="2"/>
    </row>
    <row r="3" spans="1:16" x14ac:dyDescent="0.35">
      <c r="A3" s="3"/>
      <c r="B3" s="3" t="s">
        <v>106</v>
      </c>
      <c r="E3" s="2"/>
      <c r="F3" s="2"/>
      <c r="G3" s="2"/>
      <c r="H3" s="2"/>
      <c r="K3" s="2"/>
      <c r="L3" s="2"/>
    </row>
    <row r="4" spans="1:16" x14ac:dyDescent="0.35">
      <c r="A4" s="3"/>
      <c r="E4" s="2"/>
      <c r="F4" s="2"/>
      <c r="G4" s="2"/>
      <c r="H4" s="2"/>
      <c r="K4" s="2"/>
      <c r="L4" s="2"/>
    </row>
    <row r="5" spans="1:16" ht="43.25" customHeight="1" x14ac:dyDescent="0.35">
      <c r="A5" s="17"/>
      <c r="B5" s="17"/>
      <c r="E5" s="2"/>
      <c r="F5" s="2"/>
      <c r="G5" s="28"/>
      <c r="H5" s="28"/>
      <c r="L5" s="2"/>
      <c r="M5" s="25" t="s">
        <v>104</v>
      </c>
    </row>
    <row r="6" spans="1:16" x14ac:dyDescent="0.35">
      <c r="A6" s="21"/>
      <c r="B6" s="18"/>
      <c r="C6" s="26" t="s">
        <v>85</v>
      </c>
      <c r="D6" s="27"/>
      <c r="E6" s="29" t="s">
        <v>86</v>
      </c>
      <c r="F6" s="30"/>
      <c r="G6" s="31" t="s">
        <v>75</v>
      </c>
      <c r="H6" s="32"/>
      <c r="I6" s="33" t="s">
        <v>102</v>
      </c>
      <c r="J6" s="34"/>
      <c r="K6" s="35" t="s">
        <v>103</v>
      </c>
      <c r="L6" s="36"/>
      <c r="M6" s="37" t="s">
        <v>105</v>
      </c>
      <c r="N6" s="38"/>
      <c r="O6" s="38" t="s">
        <v>106</v>
      </c>
      <c r="P6" s="39"/>
    </row>
    <row r="7" spans="1:16" x14ac:dyDescent="0.35">
      <c r="A7" s="4" t="s">
        <v>76</v>
      </c>
      <c r="B7" s="8"/>
      <c r="C7" s="6"/>
      <c r="D7" s="7"/>
      <c r="E7" s="7"/>
      <c r="F7" s="7"/>
      <c r="G7" s="7"/>
      <c r="H7" s="7"/>
      <c r="I7" s="7"/>
      <c r="J7" s="7"/>
      <c r="K7" s="7"/>
      <c r="L7" s="7"/>
    </row>
    <row r="8" spans="1:16" x14ac:dyDescent="0.35">
      <c r="A8" s="5"/>
      <c r="B8" s="8"/>
      <c r="C8" s="6"/>
      <c r="D8" s="7"/>
      <c r="E8" s="7"/>
      <c r="F8" s="7"/>
      <c r="G8" s="7"/>
      <c r="H8" s="7"/>
      <c r="I8" s="7"/>
      <c r="J8" s="7"/>
      <c r="K8" s="7"/>
      <c r="L8" s="7"/>
    </row>
    <row r="9" spans="1:16" x14ac:dyDescent="0.35">
      <c r="A9" s="5" t="s">
        <v>77</v>
      </c>
      <c r="B9" s="8"/>
      <c r="C9" s="6"/>
      <c r="D9" s="9"/>
      <c r="E9" s="6"/>
      <c r="F9" s="9"/>
      <c r="G9" s="6"/>
      <c r="H9" s="9"/>
      <c r="I9" s="6"/>
      <c r="J9" s="14"/>
      <c r="K9" s="6"/>
      <c r="L9" s="9"/>
    </row>
    <row r="10" spans="1:16" x14ac:dyDescent="0.35">
      <c r="A10" s="8"/>
      <c r="B10" s="10" t="s">
        <v>10</v>
      </c>
      <c r="C10" s="40">
        <v>200</v>
      </c>
      <c r="D10" s="40"/>
      <c r="E10" s="40">
        <v>0</v>
      </c>
      <c r="F10" s="40"/>
      <c r="G10" s="40">
        <v>200</v>
      </c>
      <c r="H10" s="40"/>
      <c r="I10" s="40">
        <v>0</v>
      </c>
      <c r="J10" s="40"/>
      <c r="K10" s="40">
        <v>200</v>
      </c>
      <c r="L10" s="40"/>
      <c r="M10" s="40">
        <v>0</v>
      </c>
      <c r="N10" s="40"/>
      <c r="O10" s="40">
        <v>200</v>
      </c>
      <c r="P10" s="40"/>
    </row>
    <row r="11" spans="1:16" x14ac:dyDescent="0.35">
      <c r="A11" s="8"/>
      <c r="B11" s="11" t="s">
        <v>11</v>
      </c>
      <c r="C11" s="41">
        <v>0</v>
      </c>
      <c r="D11" s="41"/>
      <c r="E11" s="41">
        <v>0</v>
      </c>
      <c r="F11" s="41"/>
      <c r="G11" s="41">
        <v>0</v>
      </c>
      <c r="H11" s="41"/>
      <c r="I11" s="41">
        <v>0</v>
      </c>
      <c r="J11" s="41"/>
      <c r="K11" s="41">
        <v>0</v>
      </c>
      <c r="L11" s="41"/>
      <c r="M11" s="41">
        <v>0</v>
      </c>
      <c r="N11" s="41"/>
      <c r="O11" s="41">
        <v>0</v>
      </c>
      <c r="P11" s="41"/>
    </row>
    <row r="12" spans="1:16" x14ac:dyDescent="0.35">
      <c r="A12" s="8"/>
      <c r="B12" s="11" t="s">
        <v>12</v>
      </c>
      <c r="C12" s="41">
        <v>0</v>
      </c>
      <c r="D12" s="41"/>
      <c r="E12" s="41">
        <v>0</v>
      </c>
      <c r="F12" s="41"/>
      <c r="G12" s="41">
        <v>0</v>
      </c>
      <c r="H12" s="41"/>
      <c r="I12" s="41">
        <v>0</v>
      </c>
      <c r="J12" s="41"/>
      <c r="K12" s="41">
        <v>0</v>
      </c>
      <c r="L12" s="41"/>
      <c r="M12" s="41">
        <v>0</v>
      </c>
      <c r="N12" s="41"/>
      <c r="O12" s="41">
        <v>0</v>
      </c>
      <c r="P12" s="41"/>
    </row>
    <row r="13" spans="1:16" s="1" customFormat="1" x14ac:dyDescent="0.35">
      <c r="A13" s="8"/>
      <c r="B13" s="11" t="s">
        <v>13</v>
      </c>
      <c r="C13" s="41">
        <v>10000</v>
      </c>
      <c r="D13" s="41"/>
      <c r="E13" s="41">
        <f>11265+472</f>
        <v>11737</v>
      </c>
      <c r="F13" s="41"/>
      <c r="G13" s="41">
        <v>10200</v>
      </c>
      <c r="H13" s="41"/>
      <c r="I13" s="41">
        <v>13479</v>
      </c>
      <c r="J13" s="41"/>
      <c r="K13" s="41">
        <v>10200</v>
      </c>
      <c r="L13" s="41"/>
      <c r="M13" s="41">
        <v>2304.8000000000002</v>
      </c>
      <c r="N13" s="41"/>
      <c r="O13" s="41">
        <f>10200</f>
        <v>10200</v>
      </c>
      <c r="P13" s="41"/>
    </row>
    <row r="14" spans="1:16" s="1" customFormat="1" x14ac:dyDescent="0.35">
      <c r="A14" s="8"/>
      <c r="B14" s="11" t="s">
        <v>14</v>
      </c>
      <c r="C14" s="41">
        <v>10000</v>
      </c>
      <c r="D14" s="41"/>
      <c r="E14" s="41">
        <f>2500+1254+13995+600</f>
        <v>18349</v>
      </c>
      <c r="F14" s="41"/>
      <c r="G14" s="41">
        <v>10200</v>
      </c>
      <c r="H14" s="41"/>
      <c r="I14" s="41">
        <v>1761</v>
      </c>
      <c r="J14" s="41"/>
      <c r="K14" s="41">
        <v>10200</v>
      </c>
      <c r="L14" s="41"/>
      <c r="M14" s="41">
        <v>1500</v>
      </c>
      <c r="N14" s="41"/>
      <c r="O14" s="41">
        <v>10200</v>
      </c>
      <c r="P14" s="40"/>
    </row>
    <row r="15" spans="1:16" s="1" customFormat="1" x14ac:dyDescent="0.35">
      <c r="A15" s="8"/>
      <c r="B15" s="8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3"/>
    </row>
    <row r="16" spans="1:16" x14ac:dyDescent="0.35">
      <c r="A16" s="8" t="s">
        <v>84</v>
      </c>
      <c r="B16" s="8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3"/>
      <c r="P16" s="43"/>
    </row>
    <row r="17" spans="1:16" x14ac:dyDescent="0.35">
      <c r="A17" s="8"/>
      <c r="B17" s="10" t="s">
        <v>18</v>
      </c>
      <c r="C17" s="40">
        <v>0</v>
      </c>
      <c r="D17" s="40"/>
      <c r="E17" s="40">
        <v>827.02</v>
      </c>
      <c r="F17" s="40"/>
      <c r="G17" s="40">
        <v>0</v>
      </c>
      <c r="H17" s="40"/>
      <c r="I17" s="40">
        <v>124.12</v>
      </c>
      <c r="J17" s="40"/>
      <c r="K17" s="40">
        <v>0</v>
      </c>
      <c r="L17" s="40"/>
      <c r="M17" s="40">
        <v>0</v>
      </c>
      <c r="N17" s="40"/>
      <c r="O17" s="40">
        <v>0</v>
      </c>
      <c r="P17" s="40"/>
    </row>
    <row r="18" spans="1:16" x14ac:dyDescent="0.35">
      <c r="A18" s="8"/>
      <c r="B18" s="11" t="s">
        <v>68</v>
      </c>
      <c r="C18" s="41">
        <v>0</v>
      </c>
      <c r="D18" s="41"/>
      <c r="E18" s="41">
        <v>0</v>
      </c>
      <c r="F18" s="41"/>
      <c r="G18" s="41">
        <v>0</v>
      </c>
      <c r="H18" s="41"/>
      <c r="I18" s="41">
        <v>0</v>
      </c>
      <c r="J18" s="41"/>
      <c r="K18" s="41">
        <v>0</v>
      </c>
      <c r="L18" s="41"/>
      <c r="M18" s="41">
        <v>0</v>
      </c>
      <c r="N18" s="41"/>
      <c r="O18" s="41">
        <v>0</v>
      </c>
      <c r="P18" s="41"/>
    </row>
    <row r="19" spans="1:16" x14ac:dyDescent="0.35">
      <c r="A19" s="8"/>
      <c r="B19" s="8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3"/>
      <c r="P19" s="43"/>
    </row>
    <row r="20" spans="1:16" x14ac:dyDescent="0.35">
      <c r="A20" s="5" t="s">
        <v>80</v>
      </c>
      <c r="B20" s="10"/>
      <c r="C20" s="44"/>
      <c r="D20" s="44">
        <f t="shared" ref="D20:H20" si="0">SUM(C10:C18)</f>
        <v>20200</v>
      </c>
      <c r="E20" s="44"/>
      <c r="F20" s="44">
        <f t="shared" si="0"/>
        <v>30913.02</v>
      </c>
      <c r="G20" s="44"/>
      <c r="H20" s="44">
        <f t="shared" si="0"/>
        <v>20600</v>
      </c>
      <c r="I20" s="44"/>
      <c r="J20" s="44">
        <f t="shared" ref="J20" si="1">SUM(I10:I18)</f>
        <v>15364.12</v>
      </c>
      <c r="K20" s="44"/>
      <c r="L20" s="44">
        <f t="shared" ref="L20" si="2">SUM(K10:K18)</f>
        <v>20600</v>
      </c>
      <c r="M20" s="40"/>
      <c r="N20" s="40">
        <f>SUM(M10:M18)</f>
        <v>3804.8</v>
      </c>
      <c r="O20" s="40"/>
      <c r="P20" s="40">
        <f>SUM(O10:O18)</f>
        <v>20600</v>
      </c>
    </row>
    <row r="21" spans="1:16" x14ac:dyDescent="0.35">
      <c r="A21" s="8"/>
      <c r="B21" s="8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</row>
    <row r="22" spans="1:16" x14ac:dyDescent="0.35">
      <c r="A22" s="5" t="s">
        <v>82</v>
      </c>
      <c r="B22" s="8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  <c r="P22" s="43"/>
    </row>
    <row r="23" spans="1:16" x14ac:dyDescent="0.35">
      <c r="A23" s="8" t="s">
        <v>83</v>
      </c>
      <c r="B23" s="8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  <c r="P23" s="43"/>
    </row>
    <row r="24" spans="1:16" x14ac:dyDescent="0.35">
      <c r="A24" s="8"/>
      <c r="B24" s="10" t="s">
        <v>46</v>
      </c>
      <c r="C24" s="40">
        <v>10000</v>
      </c>
      <c r="D24" s="40"/>
      <c r="E24" s="40">
        <f>341.06+10750.44+519.32</f>
        <v>11610.82</v>
      </c>
      <c r="F24" s="40"/>
      <c r="G24" s="40">
        <v>10000</v>
      </c>
      <c r="H24" s="40"/>
      <c r="I24" s="40">
        <v>12686.82</v>
      </c>
      <c r="J24" s="40"/>
      <c r="K24" s="40">
        <v>10000</v>
      </c>
      <c r="L24" s="40"/>
      <c r="M24" s="40">
        <v>2304.8000000000002</v>
      </c>
      <c r="N24" s="40"/>
      <c r="O24" s="40">
        <v>10000</v>
      </c>
      <c r="P24" s="40"/>
    </row>
    <row r="25" spans="1:16" x14ac:dyDescent="0.35">
      <c r="A25" s="8"/>
      <c r="B25" s="11" t="s">
        <v>47</v>
      </c>
      <c r="C25" s="41">
        <v>10000</v>
      </c>
      <c r="D25" s="41"/>
      <c r="E25" s="41">
        <v>17783.09</v>
      </c>
      <c r="F25" s="41"/>
      <c r="G25" s="41">
        <v>10000</v>
      </c>
      <c r="H25" s="41"/>
      <c r="I25" s="41">
        <v>1033.55</v>
      </c>
      <c r="J25" s="41"/>
      <c r="K25" s="41">
        <v>10000</v>
      </c>
      <c r="L25" s="41"/>
      <c r="M25" s="41">
        <v>0</v>
      </c>
      <c r="N25" s="41"/>
      <c r="O25" s="41">
        <v>10000</v>
      </c>
      <c r="P25" s="41"/>
    </row>
    <row r="26" spans="1:16" s="1" customFormat="1" x14ac:dyDescent="0.35">
      <c r="A26" s="22"/>
      <c r="B26" s="19" t="s">
        <v>48</v>
      </c>
      <c r="C26" s="41">
        <v>800</v>
      </c>
      <c r="D26" s="41"/>
      <c r="E26" s="41">
        <v>1050</v>
      </c>
      <c r="F26" s="41"/>
      <c r="G26" s="41">
        <v>1200</v>
      </c>
      <c r="H26" s="41"/>
      <c r="I26" s="41">
        <v>770</v>
      </c>
      <c r="J26" s="41"/>
      <c r="K26" s="41">
        <v>1200</v>
      </c>
      <c r="L26" s="41"/>
      <c r="M26" s="41">
        <v>0</v>
      </c>
      <c r="N26" s="41"/>
      <c r="O26" s="41">
        <v>1200</v>
      </c>
      <c r="P26" s="41"/>
    </row>
    <row r="27" spans="1:16" x14ac:dyDescent="0.35">
      <c r="A27" s="8" t="s">
        <v>88</v>
      </c>
      <c r="B27" s="8"/>
      <c r="C27" s="42"/>
      <c r="D27" s="42">
        <f>SUM(C24:C26)</f>
        <v>20800</v>
      </c>
      <c r="E27" s="42"/>
      <c r="F27" s="42">
        <f>SUM(E24:E26)</f>
        <v>30443.91</v>
      </c>
      <c r="G27" s="42"/>
      <c r="H27" s="42">
        <f>SUM(G24:G26)</f>
        <v>21200</v>
      </c>
      <c r="I27" s="42"/>
      <c r="J27" s="42">
        <f>SUM(I24:I26)</f>
        <v>14490.369999999999</v>
      </c>
      <c r="K27" s="42"/>
      <c r="L27" s="42">
        <f>SUM(K24:K26)</f>
        <v>21200</v>
      </c>
      <c r="M27" s="42"/>
      <c r="N27" s="42">
        <f>SUM(M24:M26)</f>
        <v>2304.8000000000002</v>
      </c>
      <c r="O27" s="43"/>
      <c r="P27" s="43">
        <f>SUM(O24:O26)</f>
        <v>21200</v>
      </c>
    </row>
    <row r="28" spans="1:16" x14ac:dyDescent="0.35">
      <c r="A28" s="8"/>
      <c r="B28" s="8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3"/>
      <c r="P28" s="43"/>
    </row>
    <row r="29" spans="1:16" x14ac:dyDescent="0.35">
      <c r="A29" s="8" t="s">
        <v>87</v>
      </c>
      <c r="B29" s="8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3"/>
      <c r="P29" s="43"/>
    </row>
    <row r="30" spans="1:16" x14ac:dyDescent="0.35">
      <c r="A30" s="8"/>
      <c r="B30" s="10" t="s">
        <v>27</v>
      </c>
      <c r="C30" s="40">
        <v>600</v>
      </c>
      <c r="D30" s="40"/>
      <c r="E30" s="40">
        <v>645.49</v>
      </c>
      <c r="F30" s="40"/>
      <c r="G30" s="40">
        <v>600</v>
      </c>
      <c r="H30" s="40"/>
      <c r="I30" s="40">
        <v>594.49</v>
      </c>
      <c r="J30" s="40"/>
      <c r="K30" s="40">
        <v>600</v>
      </c>
      <c r="L30" s="40"/>
      <c r="M30" s="40">
        <v>7.44</v>
      </c>
      <c r="N30" s="40"/>
      <c r="O30" s="40">
        <v>600</v>
      </c>
      <c r="P30" s="40"/>
    </row>
    <row r="31" spans="1:16" x14ac:dyDescent="0.35">
      <c r="A31" s="8"/>
      <c r="B31" s="11" t="s">
        <v>28</v>
      </c>
      <c r="C31" s="41">
        <v>50</v>
      </c>
      <c r="D31" s="41"/>
      <c r="E31" s="41">
        <v>0</v>
      </c>
      <c r="F31" s="41"/>
      <c r="G31" s="41">
        <v>50</v>
      </c>
      <c r="H31" s="41"/>
      <c r="I31" s="41">
        <v>0</v>
      </c>
      <c r="J31" s="41"/>
      <c r="K31" s="41">
        <v>50</v>
      </c>
      <c r="L31" s="41"/>
      <c r="M31" s="41">
        <v>0</v>
      </c>
      <c r="N31" s="41"/>
      <c r="O31" s="41">
        <v>50</v>
      </c>
      <c r="P31" s="41"/>
    </row>
    <row r="32" spans="1:16" x14ac:dyDescent="0.35">
      <c r="A32" s="8"/>
      <c r="B32" s="13" t="s">
        <v>29</v>
      </c>
      <c r="C32" s="41">
        <v>700</v>
      </c>
      <c r="D32" s="41"/>
      <c r="E32" s="41">
        <v>877.44</v>
      </c>
      <c r="F32" s="41"/>
      <c r="G32" s="41">
        <v>700</v>
      </c>
      <c r="H32" s="41"/>
      <c r="I32" s="41">
        <v>419.7</v>
      </c>
      <c r="J32" s="41"/>
      <c r="K32" s="41">
        <v>700</v>
      </c>
      <c r="L32" s="41"/>
      <c r="M32" s="41">
        <v>162.03</v>
      </c>
      <c r="N32" s="41"/>
      <c r="O32" s="41">
        <v>700</v>
      </c>
      <c r="P32" s="41"/>
    </row>
    <row r="33" spans="1:16" x14ac:dyDescent="0.35">
      <c r="A33" s="8"/>
      <c r="B33" s="13" t="s">
        <v>30</v>
      </c>
      <c r="C33" s="41">
        <v>200</v>
      </c>
      <c r="D33" s="41"/>
      <c r="E33" s="41">
        <v>0</v>
      </c>
      <c r="F33" s="41"/>
      <c r="G33" s="41">
        <v>200</v>
      </c>
      <c r="H33" s="41"/>
      <c r="I33" s="41">
        <v>0</v>
      </c>
      <c r="J33" s="41"/>
      <c r="K33" s="41">
        <v>200</v>
      </c>
      <c r="L33" s="41"/>
      <c r="M33" s="41">
        <v>0</v>
      </c>
      <c r="N33" s="41"/>
      <c r="O33" s="41">
        <v>200</v>
      </c>
      <c r="P33" s="41"/>
    </row>
    <row r="34" spans="1:16" x14ac:dyDescent="0.35">
      <c r="A34" s="8"/>
      <c r="B34" s="13" t="s">
        <v>31</v>
      </c>
      <c r="C34" s="41">
        <v>1700</v>
      </c>
      <c r="D34" s="41"/>
      <c r="E34" s="41">
        <v>1361.91</v>
      </c>
      <c r="F34" s="41"/>
      <c r="G34" s="41">
        <v>1700</v>
      </c>
      <c r="H34" s="41"/>
      <c r="I34" s="41">
        <v>0</v>
      </c>
      <c r="J34" s="41"/>
      <c r="K34" s="41">
        <v>1700</v>
      </c>
      <c r="L34" s="41"/>
      <c r="M34" s="41">
        <v>0</v>
      </c>
      <c r="N34" s="41"/>
      <c r="O34" s="41">
        <v>1700</v>
      </c>
      <c r="P34" s="41"/>
    </row>
    <row r="35" spans="1:16" x14ac:dyDescent="0.35">
      <c r="A35" s="8"/>
      <c r="B35" s="11" t="s">
        <v>32</v>
      </c>
      <c r="C35" s="41">
        <v>130</v>
      </c>
      <c r="D35" s="41"/>
      <c r="E35" s="41">
        <v>0</v>
      </c>
      <c r="F35" s="41"/>
      <c r="G35" s="41">
        <v>130</v>
      </c>
      <c r="H35" s="41"/>
      <c r="I35" s="41">
        <v>10</v>
      </c>
      <c r="J35" s="41"/>
      <c r="K35" s="41">
        <v>130</v>
      </c>
      <c r="L35" s="41"/>
      <c r="M35" s="41">
        <v>13.9</v>
      </c>
      <c r="N35" s="41"/>
      <c r="O35" s="41">
        <v>130</v>
      </c>
      <c r="P35" s="41"/>
    </row>
    <row r="36" spans="1:16" x14ac:dyDescent="0.35">
      <c r="A36" s="8"/>
      <c r="B36" s="11" t="s">
        <v>33</v>
      </c>
      <c r="C36" s="41">
        <v>300</v>
      </c>
      <c r="D36" s="41"/>
      <c r="E36" s="41">
        <v>164.3</v>
      </c>
      <c r="F36" s="41"/>
      <c r="G36" s="41">
        <v>300</v>
      </c>
      <c r="H36" s="41"/>
      <c r="I36" s="41">
        <v>65.599999999999994</v>
      </c>
      <c r="J36" s="41"/>
      <c r="K36" s="41">
        <v>300</v>
      </c>
      <c r="L36" s="41"/>
      <c r="M36" s="41">
        <v>0</v>
      </c>
      <c r="N36" s="41"/>
      <c r="O36" s="41">
        <v>300</v>
      </c>
      <c r="P36" s="41"/>
    </row>
    <row r="37" spans="1:16" x14ac:dyDescent="0.35">
      <c r="A37" s="23"/>
      <c r="B37" s="19" t="s">
        <v>34</v>
      </c>
      <c r="C37" s="19">
        <v>1600</v>
      </c>
      <c r="D37" s="19"/>
      <c r="E37" s="19">
        <v>1600</v>
      </c>
      <c r="F37" s="19"/>
      <c r="G37" s="19">
        <v>1600</v>
      </c>
      <c r="H37" s="19"/>
      <c r="I37" s="41">
        <v>1600</v>
      </c>
      <c r="J37" s="19"/>
      <c r="K37" s="41">
        <v>1600</v>
      </c>
      <c r="L37" s="19"/>
      <c r="M37" s="41">
        <v>0</v>
      </c>
      <c r="N37" s="41"/>
      <c r="O37" s="41">
        <v>1600</v>
      </c>
      <c r="P37" s="41"/>
    </row>
    <row r="38" spans="1:16" x14ac:dyDescent="0.35">
      <c r="A38" s="8" t="s">
        <v>35</v>
      </c>
      <c r="B38" s="8"/>
      <c r="C38" s="42"/>
      <c r="D38" s="42">
        <f>SUM(C30:C37)</f>
        <v>5280</v>
      </c>
      <c r="E38" s="42"/>
      <c r="F38" s="42">
        <f>SUM(E30:E37)</f>
        <v>4649.1400000000003</v>
      </c>
      <c r="G38" s="42"/>
      <c r="H38" s="42">
        <f>SUM(G30:G37)</f>
        <v>5280</v>
      </c>
      <c r="I38" s="42"/>
      <c r="J38" s="42">
        <f>SUM(I30:I37)</f>
        <v>2689.79</v>
      </c>
      <c r="K38" s="42"/>
      <c r="L38" s="42">
        <f>SUM(K30:K37)</f>
        <v>5280</v>
      </c>
      <c r="M38" s="42"/>
      <c r="N38" s="42">
        <f>M30+M31+M32+M33+M34+M35+M36+M37</f>
        <v>183.37</v>
      </c>
      <c r="O38" s="42"/>
      <c r="P38" s="43">
        <f>O30+O31+O32+O33+O34+O35+O36+O37</f>
        <v>5280</v>
      </c>
    </row>
    <row r="39" spans="1:16" x14ac:dyDescent="0.35">
      <c r="A39" s="8"/>
      <c r="B39" s="8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  <c r="P39" s="43"/>
    </row>
    <row r="40" spans="1:16" x14ac:dyDescent="0.35">
      <c r="A40" s="8" t="s">
        <v>89</v>
      </c>
      <c r="B40" s="8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43"/>
    </row>
    <row r="41" spans="1:16" x14ac:dyDescent="0.35">
      <c r="A41" s="8"/>
      <c r="B41" s="10" t="s">
        <v>36</v>
      </c>
      <c r="C41" s="40">
        <v>600</v>
      </c>
      <c r="D41" s="40"/>
      <c r="E41" s="40">
        <v>582.94000000000005</v>
      </c>
      <c r="F41" s="40"/>
      <c r="G41" s="40">
        <v>600</v>
      </c>
      <c r="H41" s="40"/>
      <c r="I41" s="40">
        <v>245.33</v>
      </c>
      <c r="J41" s="40"/>
      <c r="K41" s="40">
        <v>600</v>
      </c>
      <c r="L41" s="40"/>
      <c r="M41" s="44">
        <v>152.91999999999999</v>
      </c>
      <c r="N41" s="40"/>
      <c r="O41" s="40">
        <v>600</v>
      </c>
      <c r="P41" s="40"/>
    </row>
    <row r="42" spans="1:16" x14ac:dyDescent="0.35">
      <c r="A42" s="8"/>
      <c r="B42" s="11" t="s">
        <v>37</v>
      </c>
      <c r="C42" s="41">
        <v>150</v>
      </c>
      <c r="D42" s="41"/>
      <c r="E42" s="41">
        <v>186.8</v>
      </c>
      <c r="F42" s="41"/>
      <c r="G42" s="41">
        <v>150</v>
      </c>
      <c r="H42" s="41"/>
      <c r="I42" s="41">
        <v>0</v>
      </c>
      <c r="J42" s="41"/>
      <c r="K42" s="41">
        <v>150</v>
      </c>
      <c r="L42" s="41"/>
      <c r="M42" s="41">
        <v>0</v>
      </c>
      <c r="N42" s="41"/>
      <c r="O42" s="41">
        <v>150</v>
      </c>
      <c r="P42" s="41"/>
    </row>
    <row r="43" spans="1:16" x14ac:dyDescent="0.35">
      <c r="A43" s="8"/>
      <c r="B43" s="11" t="s">
        <v>38</v>
      </c>
      <c r="C43" s="41">
        <v>250</v>
      </c>
      <c r="D43" s="41"/>
      <c r="E43" s="41">
        <v>197.86</v>
      </c>
      <c r="F43" s="41"/>
      <c r="G43" s="41">
        <v>250</v>
      </c>
      <c r="H43" s="41"/>
      <c r="I43" s="41">
        <v>200</v>
      </c>
      <c r="J43" s="41"/>
      <c r="K43" s="41">
        <v>250</v>
      </c>
      <c r="L43" s="41"/>
      <c r="M43" s="41">
        <v>350</v>
      </c>
      <c r="N43" s="41"/>
      <c r="O43" s="41">
        <v>350</v>
      </c>
      <c r="P43" s="41"/>
    </row>
    <row r="44" spans="1:16" x14ac:dyDescent="0.35">
      <c r="A44" s="8"/>
      <c r="B44" s="11" t="s">
        <v>39</v>
      </c>
      <c r="C44" s="41">
        <v>450</v>
      </c>
      <c r="D44" s="41"/>
      <c r="E44" s="41">
        <v>150</v>
      </c>
      <c r="F44" s="41"/>
      <c r="G44" s="41">
        <v>450</v>
      </c>
      <c r="H44" s="41"/>
      <c r="I44" s="41">
        <v>58.5</v>
      </c>
      <c r="J44" s="41"/>
      <c r="K44" s="41">
        <v>450</v>
      </c>
      <c r="L44" s="41"/>
      <c r="M44" s="41">
        <v>136</v>
      </c>
      <c r="N44" s="41"/>
      <c r="O44" s="41">
        <v>450</v>
      </c>
      <c r="P44" s="41"/>
    </row>
    <row r="45" spans="1:16" x14ac:dyDescent="0.35">
      <c r="A45" s="8"/>
      <c r="B45" s="11" t="s">
        <v>40</v>
      </c>
      <c r="C45" s="41">
        <v>600</v>
      </c>
      <c r="D45" s="41"/>
      <c r="E45" s="41">
        <v>320.64999999999998</v>
      </c>
      <c r="F45" s="41"/>
      <c r="G45" s="41">
        <v>600</v>
      </c>
      <c r="H45" s="41"/>
      <c r="I45" s="41">
        <v>198.65</v>
      </c>
      <c r="J45" s="41"/>
      <c r="K45" s="41">
        <v>600</v>
      </c>
      <c r="L45" s="41"/>
      <c r="M45" s="41">
        <v>0</v>
      </c>
      <c r="N45" s="41"/>
      <c r="O45" s="41">
        <v>600</v>
      </c>
      <c r="P45" s="41"/>
    </row>
    <row r="46" spans="1:16" x14ac:dyDescent="0.35">
      <c r="A46" s="8"/>
      <c r="B46" s="11" t="s">
        <v>41</v>
      </c>
      <c r="C46" s="41">
        <v>350</v>
      </c>
      <c r="D46" s="41"/>
      <c r="E46" s="41">
        <v>82</v>
      </c>
      <c r="F46" s="41"/>
      <c r="G46" s="41">
        <v>350</v>
      </c>
      <c r="H46" s="41"/>
      <c r="I46" s="41">
        <v>0</v>
      </c>
      <c r="J46" s="41"/>
      <c r="K46" s="41">
        <v>350</v>
      </c>
      <c r="L46" s="41"/>
      <c r="M46" s="41">
        <v>0</v>
      </c>
      <c r="N46" s="41"/>
      <c r="O46" s="41">
        <v>250</v>
      </c>
      <c r="P46" s="41"/>
    </row>
    <row r="47" spans="1:16" s="1" customFormat="1" x14ac:dyDescent="0.35">
      <c r="A47" s="22"/>
      <c r="B47" s="19" t="s">
        <v>42</v>
      </c>
      <c r="C47" s="41">
        <v>700</v>
      </c>
      <c r="D47" s="41"/>
      <c r="E47" s="41">
        <v>1910</v>
      </c>
      <c r="F47" s="41"/>
      <c r="G47" s="41">
        <v>1750</v>
      </c>
      <c r="H47" s="41"/>
      <c r="I47" s="41">
        <v>1684.98</v>
      </c>
      <c r="J47" s="41"/>
      <c r="K47" s="41">
        <v>1750</v>
      </c>
      <c r="L47" s="41"/>
      <c r="M47" s="41">
        <v>949</v>
      </c>
      <c r="N47" s="41"/>
      <c r="O47" s="41">
        <v>1750</v>
      </c>
      <c r="P47" s="41"/>
    </row>
    <row r="48" spans="1:16" x14ac:dyDescent="0.35">
      <c r="A48" s="23"/>
      <c r="B48" s="19" t="s">
        <v>43</v>
      </c>
      <c r="C48" s="41">
        <v>350</v>
      </c>
      <c r="D48" s="41"/>
      <c r="E48" s="41">
        <v>302.94</v>
      </c>
      <c r="F48" s="41"/>
      <c r="G48" s="41">
        <v>350</v>
      </c>
      <c r="H48" s="41"/>
      <c r="I48" s="41">
        <v>302.60000000000002</v>
      </c>
      <c r="J48" s="41"/>
      <c r="K48" s="41">
        <v>350</v>
      </c>
      <c r="L48" s="41"/>
      <c r="M48" s="41">
        <v>0</v>
      </c>
      <c r="N48" s="41"/>
      <c r="O48" s="41">
        <v>350</v>
      </c>
      <c r="P48" s="41"/>
    </row>
    <row r="49" spans="1:16" x14ac:dyDescent="0.35">
      <c r="A49" s="8"/>
      <c r="B49" s="11" t="s">
        <v>44</v>
      </c>
      <c r="C49" s="41">
        <v>4000</v>
      </c>
      <c r="D49" s="41"/>
      <c r="E49" s="41">
        <v>4000</v>
      </c>
      <c r="F49" s="41"/>
      <c r="G49" s="41">
        <v>4000</v>
      </c>
      <c r="H49" s="41"/>
      <c r="I49" s="41">
        <v>4000</v>
      </c>
      <c r="J49" s="41"/>
      <c r="K49" s="41">
        <v>4000</v>
      </c>
      <c r="L49" s="41"/>
      <c r="M49" s="41">
        <v>0</v>
      </c>
      <c r="N49" s="41"/>
      <c r="O49" s="41">
        <v>4000</v>
      </c>
      <c r="P49" s="41"/>
    </row>
    <row r="50" spans="1:16" x14ac:dyDescent="0.35">
      <c r="A50" s="8"/>
      <c r="B50" s="11" t="s">
        <v>67</v>
      </c>
      <c r="C50" s="41">
        <v>200</v>
      </c>
      <c r="D50" s="41"/>
      <c r="E50" s="41">
        <v>50</v>
      </c>
      <c r="F50" s="41"/>
      <c r="G50" s="41">
        <v>200</v>
      </c>
      <c r="H50" s="41"/>
      <c r="I50" s="41">
        <v>50</v>
      </c>
      <c r="J50" s="41"/>
      <c r="K50" s="41">
        <v>200</v>
      </c>
      <c r="L50" s="41"/>
      <c r="M50" s="40">
        <v>0</v>
      </c>
      <c r="N50" s="40"/>
      <c r="O50" s="40">
        <v>200</v>
      </c>
      <c r="P50" s="40"/>
    </row>
    <row r="51" spans="1:16" x14ac:dyDescent="0.35">
      <c r="A51" s="8" t="s">
        <v>45</v>
      </c>
      <c r="B51" s="8"/>
      <c r="C51" s="42"/>
      <c r="D51" s="42">
        <f>SUM(C41:C50)</f>
        <v>7650</v>
      </c>
      <c r="E51" s="42"/>
      <c r="F51" s="42">
        <f>SUM(E41:E50)</f>
        <v>7783.1900000000005</v>
      </c>
      <c r="G51" s="42"/>
      <c r="H51" s="42">
        <f>SUM(G41:G50)</f>
        <v>8700</v>
      </c>
      <c r="I51" s="42"/>
      <c r="J51" s="42">
        <f>SUM(I41:I50)</f>
        <v>6740.0599999999995</v>
      </c>
      <c r="K51" s="42"/>
      <c r="L51" s="42">
        <f>SUM(K41:K50)</f>
        <v>8700</v>
      </c>
      <c r="M51" s="42"/>
      <c r="N51" s="42">
        <f>SUM(M41:M50)</f>
        <v>1587.92</v>
      </c>
      <c r="O51" s="42"/>
      <c r="P51" s="43">
        <f>SUM(O41:O50)</f>
        <v>8700</v>
      </c>
    </row>
    <row r="52" spans="1:16" x14ac:dyDescent="0.35">
      <c r="A52" s="8"/>
      <c r="B52" s="8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3"/>
      <c r="P52" s="43"/>
    </row>
    <row r="53" spans="1:16" x14ac:dyDescent="0.35">
      <c r="A53" s="8" t="s">
        <v>90</v>
      </c>
      <c r="B53" s="8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  <c r="P53" s="43"/>
    </row>
    <row r="54" spans="1:16" x14ac:dyDescent="0.35">
      <c r="A54" s="8"/>
      <c r="B54" s="10" t="s">
        <v>49</v>
      </c>
      <c r="C54" s="40">
        <v>1500</v>
      </c>
      <c r="D54" s="40"/>
      <c r="E54" s="40">
        <v>1612.95</v>
      </c>
      <c r="F54" s="40"/>
      <c r="G54" s="40">
        <v>1500</v>
      </c>
      <c r="H54" s="40"/>
      <c r="I54" s="40">
        <v>1251.96</v>
      </c>
      <c r="J54" s="40"/>
      <c r="K54" s="40">
        <v>1500</v>
      </c>
      <c r="L54" s="40"/>
      <c r="M54" s="40">
        <v>868.97</v>
      </c>
      <c r="N54" s="40"/>
      <c r="O54" s="40">
        <v>1500</v>
      </c>
      <c r="P54" s="40"/>
    </row>
    <row r="55" spans="1:16" s="1" customFormat="1" x14ac:dyDescent="0.35">
      <c r="A55" s="24"/>
      <c r="B55" s="11" t="s">
        <v>50</v>
      </c>
      <c r="C55" s="41">
        <v>600</v>
      </c>
      <c r="D55" s="41"/>
      <c r="E55" s="41">
        <v>523.59</v>
      </c>
      <c r="F55" s="41"/>
      <c r="G55" s="41">
        <v>500</v>
      </c>
      <c r="H55" s="41"/>
      <c r="I55" s="41">
        <v>398.48</v>
      </c>
      <c r="J55" s="41"/>
      <c r="K55" s="41">
        <v>500</v>
      </c>
      <c r="L55" s="41"/>
      <c r="M55" s="41">
        <v>181.57</v>
      </c>
      <c r="N55" s="41"/>
      <c r="O55" s="41">
        <v>500</v>
      </c>
      <c r="P55" s="41"/>
    </row>
    <row r="56" spans="1:16" x14ac:dyDescent="0.35">
      <c r="A56" s="8"/>
      <c r="B56" s="11" t="s">
        <v>51</v>
      </c>
      <c r="C56" s="41">
        <v>50</v>
      </c>
      <c r="D56" s="41"/>
      <c r="E56" s="41">
        <v>0</v>
      </c>
      <c r="F56" s="41"/>
      <c r="G56" s="41">
        <v>50</v>
      </c>
      <c r="H56" s="41"/>
      <c r="I56" s="41">
        <v>0</v>
      </c>
      <c r="J56" s="41"/>
      <c r="K56" s="41">
        <v>50</v>
      </c>
      <c r="L56" s="41"/>
      <c r="M56" s="41">
        <v>0</v>
      </c>
      <c r="N56" s="41"/>
      <c r="O56" s="41">
        <v>50</v>
      </c>
      <c r="P56" s="41"/>
    </row>
    <row r="57" spans="1:16" x14ac:dyDescent="0.35">
      <c r="A57" s="8"/>
      <c r="B57" s="11" t="s">
        <v>52</v>
      </c>
      <c r="C57" s="41">
        <v>0</v>
      </c>
      <c r="D57" s="41"/>
      <c r="E57" s="41">
        <v>0</v>
      </c>
      <c r="F57" s="41"/>
      <c r="G57" s="41">
        <v>0</v>
      </c>
      <c r="H57" s="41"/>
      <c r="I57" s="41">
        <v>0</v>
      </c>
      <c r="J57" s="41"/>
      <c r="K57" s="41">
        <v>0</v>
      </c>
      <c r="L57" s="41"/>
      <c r="M57" s="40">
        <v>0</v>
      </c>
      <c r="N57" s="40"/>
      <c r="O57" s="40">
        <v>0</v>
      </c>
      <c r="P57" s="40"/>
    </row>
    <row r="58" spans="1:16" x14ac:dyDescent="0.35">
      <c r="A58" s="8" t="s">
        <v>53</v>
      </c>
      <c r="B58" s="8"/>
      <c r="C58" s="42"/>
      <c r="D58" s="42">
        <f>SUM(C54:C57)</f>
        <v>2150</v>
      </c>
      <c r="E58" s="42"/>
      <c r="F58" s="42">
        <f>SUM(E54:E57)</f>
        <v>2136.54</v>
      </c>
      <c r="G58" s="42"/>
      <c r="H58" s="42">
        <f>SUM(G54:G57)</f>
        <v>2050</v>
      </c>
      <c r="I58" s="42"/>
      <c r="J58" s="42">
        <f>SUM(I54:I57)</f>
        <v>1650.44</v>
      </c>
      <c r="K58" s="42"/>
      <c r="L58" s="42">
        <f>SUM(K54:K57)</f>
        <v>2050</v>
      </c>
      <c r="M58" s="42"/>
      <c r="N58" s="42">
        <f>SUM(M54:M57)</f>
        <v>1050.54</v>
      </c>
      <c r="O58" s="43"/>
      <c r="P58" s="43">
        <f>SUM(O54:O57)</f>
        <v>2050</v>
      </c>
    </row>
    <row r="59" spans="1:16" x14ac:dyDescent="0.35">
      <c r="A59" s="8"/>
      <c r="B59" s="8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3"/>
      <c r="P59" s="43"/>
    </row>
    <row r="60" spans="1:16" x14ac:dyDescent="0.35">
      <c r="A60" s="8" t="s">
        <v>65</v>
      </c>
      <c r="B60" s="8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3"/>
      <c r="P60" s="43"/>
    </row>
    <row r="61" spans="1:16" x14ac:dyDescent="0.35">
      <c r="A61" s="8"/>
      <c r="B61" s="10" t="s">
        <v>65</v>
      </c>
      <c r="C61" s="40">
        <v>345.7</v>
      </c>
      <c r="D61" s="40"/>
      <c r="E61" s="40">
        <v>345.7</v>
      </c>
      <c r="F61" s="40"/>
      <c r="G61" s="45">
        <v>404.95</v>
      </c>
      <c r="H61" s="40"/>
      <c r="I61" s="40">
        <v>1090.8699999999999</v>
      </c>
      <c r="J61" s="40"/>
      <c r="K61" s="45">
        <v>468.97</v>
      </c>
      <c r="L61" s="40"/>
      <c r="M61" s="40">
        <v>0</v>
      </c>
      <c r="N61" s="40"/>
      <c r="O61" s="40">
        <v>379.97</v>
      </c>
      <c r="P61" s="40"/>
    </row>
    <row r="62" spans="1:16" x14ac:dyDescent="0.35">
      <c r="A62" s="8" t="s">
        <v>66</v>
      </c>
      <c r="B62" s="8"/>
      <c r="C62" s="42"/>
      <c r="D62" s="42">
        <f>C61</f>
        <v>345.7</v>
      </c>
      <c r="E62" s="42"/>
      <c r="F62" s="42">
        <f>E61</f>
        <v>345.7</v>
      </c>
      <c r="G62" s="42"/>
      <c r="H62" s="42">
        <f>G61</f>
        <v>404.95</v>
      </c>
      <c r="I62" s="42"/>
      <c r="J62" s="42">
        <f>I61</f>
        <v>1090.8699999999999</v>
      </c>
      <c r="K62" s="42"/>
      <c r="L62" s="42">
        <f>K61</f>
        <v>468.97</v>
      </c>
      <c r="M62" s="42"/>
      <c r="N62" s="42">
        <f>M61</f>
        <v>0</v>
      </c>
      <c r="O62" s="43"/>
      <c r="P62" s="43">
        <f>O61</f>
        <v>379.97</v>
      </c>
    </row>
    <row r="63" spans="1:16" x14ac:dyDescent="0.35">
      <c r="A63" s="8"/>
      <c r="B63" s="8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3"/>
      <c r="P63" s="43"/>
    </row>
    <row r="64" spans="1:16" x14ac:dyDescent="0.35">
      <c r="A64" s="8" t="s">
        <v>91</v>
      </c>
      <c r="B64" s="8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3"/>
      <c r="P64" s="43"/>
    </row>
    <row r="65" spans="1:16" x14ac:dyDescent="0.35">
      <c r="A65" s="8"/>
      <c r="B65" s="10" t="s">
        <v>54</v>
      </c>
      <c r="C65" s="40">
        <v>2060</v>
      </c>
      <c r="D65" s="40"/>
      <c r="E65" s="40">
        <v>2030.65</v>
      </c>
      <c r="F65" s="40"/>
      <c r="G65" s="40">
        <v>2060</v>
      </c>
      <c r="H65" s="40"/>
      <c r="I65" s="40">
        <v>1059.2</v>
      </c>
      <c r="J65" s="40"/>
      <c r="K65" s="40">
        <v>2060</v>
      </c>
      <c r="L65" s="40"/>
      <c r="M65" s="42">
        <f>190+190+30+5</f>
        <v>415</v>
      </c>
      <c r="N65" s="42"/>
      <c r="O65" s="43">
        <v>2060</v>
      </c>
      <c r="P65" s="43"/>
    </row>
    <row r="66" spans="1:16" x14ac:dyDescent="0.35">
      <c r="A66" s="8"/>
      <c r="B66" s="11" t="s">
        <v>55</v>
      </c>
      <c r="C66" s="41">
        <v>500</v>
      </c>
      <c r="D66" s="41"/>
      <c r="E66" s="41">
        <v>412.18</v>
      </c>
      <c r="F66" s="41"/>
      <c r="G66" s="41">
        <v>500</v>
      </c>
      <c r="H66" s="41"/>
      <c r="I66" s="41">
        <v>71.400000000000006</v>
      </c>
      <c r="J66" s="41"/>
      <c r="K66" s="41">
        <v>500</v>
      </c>
      <c r="L66" s="41"/>
      <c r="M66" s="41">
        <v>20</v>
      </c>
      <c r="N66" s="41"/>
      <c r="O66" s="41">
        <v>500</v>
      </c>
      <c r="P66" s="41"/>
    </row>
    <row r="67" spans="1:16" x14ac:dyDescent="0.35">
      <c r="A67" s="8"/>
      <c r="B67" s="11" t="s">
        <v>56</v>
      </c>
      <c r="C67" s="41">
        <v>100</v>
      </c>
      <c r="D67" s="41"/>
      <c r="E67" s="41">
        <v>0</v>
      </c>
      <c r="F67" s="41"/>
      <c r="G67" s="41">
        <v>100</v>
      </c>
      <c r="H67" s="41"/>
      <c r="I67" s="41">
        <v>0</v>
      </c>
      <c r="J67" s="41"/>
      <c r="K67" s="41">
        <v>100</v>
      </c>
      <c r="L67" s="41"/>
      <c r="M67" s="41">
        <v>0</v>
      </c>
      <c r="N67" s="41"/>
      <c r="O67" s="41">
        <v>100</v>
      </c>
      <c r="P67" s="41"/>
    </row>
    <row r="68" spans="1:16" x14ac:dyDescent="0.35">
      <c r="A68" s="23"/>
      <c r="B68" s="19" t="s">
        <v>57</v>
      </c>
      <c r="C68" s="41">
        <v>600</v>
      </c>
      <c r="D68" s="41"/>
      <c r="E68" s="41">
        <v>558.04</v>
      </c>
      <c r="F68" s="41"/>
      <c r="G68" s="41">
        <v>600</v>
      </c>
      <c r="H68" s="41"/>
      <c r="I68" s="41">
        <v>223.27</v>
      </c>
      <c r="J68" s="41"/>
      <c r="K68" s="41">
        <v>600</v>
      </c>
      <c r="L68" s="41"/>
      <c r="M68" s="41">
        <v>0</v>
      </c>
      <c r="N68" s="41"/>
      <c r="O68" s="41">
        <v>600</v>
      </c>
      <c r="P68" s="41"/>
    </row>
    <row r="69" spans="1:16" x14ac:dyDescent="0.35">
      <c r="A69" s="8"/>
      <c r="B69" s="11" t="s">
        <v>58</v>
      </c>
      <c r="C69" s="41">
        <v>100</v>
      </c>
      <c r="D69" s="41"/>
      <c r="E69" s="41">
        <v>20</v>
      </c>
      <c r="F69" s="41"/>
      <c r="G69" s="41">
        <v>100</v>
      </c>
      <c r="H69" s="41"/>
      <c r="I69" s="41">
        <v>0</v>
      </c>
      <c r="J69" s="41"/>
      <c r="K69" s="41">
        <v>100</v>
      </c>
      <c r="L69" s="41"/>
      <c r="M69" s="40">
        <v>0</v>
      </c>
      <c r="N69" s="40"/>
      <c r="O69" s="40">
        <v>100</v>
      </c>
      <c r="P69" s="40"/>
    </row>
    <row r="70" spans="1:16" x14ac:dyDescent="0.35">
      <c r="A70" s="8" t="s">
        <v>59</v>
      </c>
      <c r="B70" s="8"/>
      <c r="C70" s="42"/>
      <c r="D70" s="42">
        <f>SUM(C65:C69)</f>
        <v>3360</v>
      </c>
      <c r="E70" s="42"/>
      <c r="F70" s="42">
        <f>SUM(E65:E69)</f>
        <v>3020.87</v>
      </c>
      <c r="G70" s="42"/>
      <c r="H70" s="42">
        <f>SUM(G65:G69)</f>
        <v>3360</v>
      </c>
      <c r="I70" s="42"/>
      <c r="J70" s="42">
        <f>SUM(I65:I69)</f>
        <v>1353.8700000000001</v>
      </c>
      <c r="K70" s="42"/>
      <c r="L70" s="42">
        <f>SUM(K65:K69)</f>
        <v>3360</v>
      </c>
      <c r="M70" s="42"/>
      <c r="N70" s="42">
        <f>SUM(M65:M69)</f>
        <v>435</v>
      </c>
      <c r="O70" s="43"/>
      <c r="P70" s="43">
        <f>SUM(O65:O69)</f>
        <v>3360</v>
      </c>
    </row>
    <row r="71" spans="1:16" x14ac:dyDescent="0.35">
      <c r="A71" s="8"/>
      <c r="B71" s="8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3"/>
      <c r="P71" s="43"/>
    </row>
    <row r="72" spans="1:16" x14ac:dyDescent="0.35">
      <c r="A72" s="8" t="s">
        <v>92</v>
      </c>
      <c r="B72" s="8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3"/>
      <c r="P72" s="43"/>
    </row>
    <row r="73" spans="1:16" s="1" customFormat="1" x14ac:dyDescent="0.35">
      <c r="A73" s="24"/>
      <c r="B73" s="10" t="s">
        <v>55</v>
      </c>
      <c r="C73" s="40">
        <v>100</v>
      </c>
      <c r="D73" s="40"/>
      <c r="E73" s="40">
        <v>58.41</v>
      </c>
      <c r="F73" s="40"/>
      <c r="G73" s="40">
        <v>150</v>
      </c>
      <c r="H73" s="40"/>
      <c r="I73" s="40">
        <v>0</v>
      </c>
      <c r="J73" s="40"/>
      <c r="K73" s="40">
        <v>100</v>
      </c>
      <c r="L73" s="40"/>
      <c r="M73" s="42">
        <v>0</v>
      </c>
      <c r="N73" s="42"/>
      <c r="O73" s="43">
        <v>100</v>
      </c>
      <c r="P73" s="43"/>
    </row>
    <row r="74" spans="1:16" s="1" customFormat="1" x14ac:dyDescent="0.35">
      <c r="A74" s="8"/>
      <c r="B74" s="11" t="s">
        <v>71</v>
      </c>
      <c r="C74" s="41">
        <v>800</v>
      </c>
      <c r="D74" s="41"/>
      <c r="E74" s="41">
        <v>1276.19</v>
      </c>
      <c r="F74" s="41"/>
      <c r="G74" s="41">
        <v>800</v>
      </c>
      <c r="H74" s="41"/>
      <c r="I74" s="41">
        <v>0</v>
      </c>
      <c r="J74" s="41"/>
      <c r="K74" s="41">
        <v>800</v>
      </c>
      <c r="L74" s="41"/>
      <c r="M74" s="46">
        <v>0</v>
      </c>
      <c r="N74" s="46"/>
      <c r="O74" s="46">
        <v>800</v>
      </c>
      <c r="P74" s="46"/>
    </row>
    <row r="75" spans="1:16" s="1" customFormat="1" x14ac:dyDescent="0.35">
      <c r="A75" s="24"/>
      <c r="B75" s="11" t="s">
        <v>72</v>
      </c>
      <c r="C75" s="41">
        <v>800</v>
      </c>
      <c r="D75" s="41"/>
      <c r="E75" s="41">
        <v>778.04</v>
      </c>
      <c r="F75" s="41"/>
      <c r="G75" s="41">
        <v>1000</v>
      </c>
      <c r="H75" s="41"/>
      <c r="I75" s="41">
        <v>0</v>
      </c>
      <c r="J75" s="41"/>
      <c r="K75" s="41">
        <v>800</v>
      </c>
      <c r="L75" s="41"/>
      <c r="M75" s="41">
        <v>0</v>
      </c>
      <c r="N75" s="41"/>
      <c r="O75" s="41">
        <v>800</v>
      </c>
      <c r="P75" s="41"/>
    </row>
    <row r="76" spans="1:16" x14ac:dyDescent="0.35">
      <c r="A76" s="8"/>
      <c r="B76" s="11" t="s">
        <v>58</v>
      </c>
      <c r="C76" s="41">
        <v>0</v>
      </c>
      <c r="D76" s="41"/>
      <c r="E76" s="41">
        <v>0</v>
      </c>
      <c r="F76" s="41"/>
      <c r="G76" s="41">
        <v>0</v>
      </c>
      <c r="H76" s="41"/>
      <c r="I76" s="41">
        <v>0</v>
      </c>
      <c r="J76" s="41"/>
      <c r="K76" s="41">
        <v>0</v>
      </c>
      <c r="L76" s="41"/>
      <c r="M76" s="40">
        <v>0</v>
      </c>
      <c r="N76" s="40"/>
      <c r="O76" s="40">
        <v>0</v>
      </c>
      <c r="P76" s="40"/>
    </row>
    <row r="77" spans="1:16" x14ac:dyDescent="0.35">
      <c r="A77" s="8" t="s">
        <v>60</v>
      </c>
      <c r="B77" s="8"/>
      <c r="C77" s="42"/>
      <c r="D77" s="42">
        <f>SUM(C73:C76)</f>
        <v>1700</v>
      </c>
      <c r="E77" s="42"/>
      <c r="F77" s="42">
        <f>SUM(E73:E76)</f>
        <v>2112.6400000000003</v>
      </c>
      <c r="G77" s="42"/>
      <c r="H77" s="42">
        <f>SUM(G73:G76)</f>
        <v>1950</v>
      </c>
      <c r="I77" s="42"/>
      <c r="J77" s="42">
        <f>SUM(I73:I76)</f>
        <v>0</v>
      </c>
      <c r="K77" s="42"/>
      <c r="L77" s="42">
        <f>SUM(K73:K76)</f>
        <v>1700</v>
      </c>
      <c r="M77" s="42"/>
      <c r="N77" s="42">
        <f>SUM(M73:M76)</f>
        <v>0</v>
      </c>
      <c r="O77" s="43"/>
      <c r="P77" s="43">
        <f>SUM(O73:O76)</f>
        <v>1700</v>
      </c>
    </row>
    <row r="78" spans="1:16" x14ac:dyDescent="0.35">
      <c r="A78" s="8"/>
      <c r="B78" s="8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3"/>
      <c r="P78" s="43"/>
    </row>
    <row r="79" spans="1:16" x14ac:dyDescent="0.35">
      <c r="A79" s="8" t="s">
        <v>93</v>
      </c>
      <c r="B79" s="8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3"/>
      <c r="P79" s="43"/>
    </row>
    <row r="80" spans="1:16" x14ac:dyDescent="0.35">
      <c r="A80" s="8"/>
      <c r="B80" s="10" t="s">
        <v>19</v>
      </c>
      <c r="C80" s="40">
        <v>250</v>
      </c>
      <c r="D80" s="40"/>
      <c r="E80" s="40">
        <v>268.98</v>
      </c>
      <c r="F80" s="40"/>
      <c r="G80" s="40">
        <v>250</v>
      </c>
      <c r="H80" s="40"/>
      <c r="I80" s="40">
        <v>228.32</v>
      </c>
      <c r="J80" s="40"/>
      <c r="K80" s="40">
        <v>250</v>
      </c>
      <c r="L80" s="40"/>
      <c r="M80" s="42">
        <v>262.76</v>
      </c>
      <c r="N80" s="42"/>
      <c r="O80" s="43">
        <v>250</v>
      </c>
      <c r="P80" s="43"/>
    </row>
    <row r="81" spans="1:16" x14ac:dyDescent="0.35">
      <c r="A81" s="8"/>
      <c r="B81" s="11" t="s">
        <v>20</v>
      </c>
      <c r="C81" s="41">
        <v>50</v>
      </c>
      <c r="D81" s="41"/>
      <c r="E81" s="41">
        <v>0</v>
      </c>
      <c r="F81" s="41"/>
      <c r="G81" s="41">
        <v>50</v>
      </c>
      <c r="H81" s="41"/>
      <c r="I81" s="41">
        <v>0</v>
      </c>
      <c r="J81" s="41"/>
      <c r="K81" s="41">
        <v>50</v>
      </c>
      <c r="L81" s="41"/>
      <c r="M81" s="46">
        <v>0</v>
      </c>
      <c r="N81" s="46"/>
      <c r="O81" s="46">
        <v>50</v>
      </c>
      <c r="P81" s="46"/>
    </row>
    <row r="82" spans="1:16" x14ac:dyDescent="0.35">
      <c r="A82" s="8"/>
      <c r="B82" s="11" t="s">
        <v>21</v>
      </c>
      <c r="C82" s="41">
        <v>300</v>
      </c>
      <c r="D82" s="41"/>
      <c r="E82" s="41">
        <v>252.71</v>
      </c>
      <c r="F82" s="41"/>
      <c r="G82" s="41">
        <v>300</v>
      </c>
      <c r="H82" s="41"/>
      <c r="I82" s="41">
        <v>348.23</v>
      </c>
      <c r="J82" s="41"/>
      <c r="K82" s="41">
        <v>300</v>
      </c>
      <c r="L82" s="41"/>
      <c r="M82" s="46">
        <f>571.43+281.23</f>
        <v>852.66</v>
      </c>
      <c r="N82" s="46"/>
      <c r="O82" s="46">
        <v>300</v>
      </c>
      <c r="P82" s="46"/>
    </row>
    <row r="83" spans="1:16" x14ac:dyDescent="0.35">
      <c r="A83" s="8"/>
      <c r="B83" s="11" t="s">
        <v>22</v>
      </c>
      <c r="C83" s="47">
        <v>0</v>
      </c>
      <c r="D83" s="41"/>
      <c r="E83" s="41">
        <v>2119.31</v>
      </c>
      <c r="F83" s="41"/>
      <c r="G83" s="47">
        <v>0</v>
      </c>
      <c r="H83" s="41"/>
      <c r="I83" s="41">
        <v>0</v>
      </c>
      <c r="J83" s="41"/>
      <c r="K83" s="41">
        <v>0</v>
      </c>
      <c r="L83" s="41"/>
      <c r="M83" s="46">
        <v>23.2</v>
      </c>
      <c r="N83" s="46"/>
      <c r="O83" s="46">
        <v>50</v>
      </c>
      <c r="P83" s="46"/>
    </row>
    <row r="84" spans="1:16" x14ac:dyDescent="0.35">
      <c r="A84" s="23"/>
      <c r="B84" s="19" t="s">
        <v>23</v>
      </c>
      <c r="C84" s="41">
        <v>200</v>
      </c>
      <c r="D84" s="41"/>
      <c r="E84" s="41">
        <v>266.54000000000002</v>
      </c>
      <c r="F84" s="41"/>
      <c r="G84" s="41">
        <v>200</v>
      </c>
      <c r="H84" s="41"/>
      <c r="I84" s="41">
        <v>315.77999999999997</v>
      </c>
      <c r="J84" s="41"/>
      <c r="K84" s="48">
        <v>300</v>
      </c>
      <c r="L84" s="41"/>
      <c r="M84" s="46">
        <v>259.92</v>
      </c>
      <c r="N84" s="46"/>
      <c r="O84" s="46">
        <v>300</v>
      </c>
      <c r="P84" s="46"/>
    </row>
    <row r="85" spans="1:16" x14ac:dyDescent="0.35">
      <c r="A85" s="8"/>
      <c r="B85" s="11" t="s">
        <v>70</v>
      </c>
      <c r="C85" s="41">
        <v>100</v>
      </c>
      <c r="D85" s="41"/>
      <c r="E85" s="41">
        <v>111.56</v>
      </c>
      <c r="F85" s="41"/>
      <c r="G85" s="41">
        <v>100</v>
      </c>
      <c r="H85" s="41"/>
      <c r="I85" s="41">
        <v>120.84</v>
      </c>
      <c r="J85" s="41"/>
      <c r="K85" s="41">
        <v>100</v>
      </c>
      <c r="L85" s="41"/>
      <c r="M85" s="41">
        <v>129</v>
      </c>
      <c r="N85" s="41"/>
      <c r="O85" s="41">
        <v>100</v>
      </c>
      <c r="P85" s="41"/>
    </row>
    <row r="86" spans="1:16" x14ac:dyDescent="0.35">
      <c r="A86" s="8"/>
      <c r="B86" s="11" t="s">
        <v>24</v>
      </c>
      <c r="C86" s="41">
        <v>300</v>
      </c>
      <c r="D86" s="41"/>
      <c r="E86" s="41">
        <v>243.4</v>
      </c>
      <c r="F86" s="41"/>
      <c r="G86" s="41">
        <v>300</v>
      </c>
      <c r="H86" s="41"/>
      <c r="I86" s="41">
        <v>117.75</v>
      </c>
      <c r="J86" s="41"/>
      <c r="K86" s="41">
        <v>300</v>
      </c>
      <c r="L86" s="41"/>
      <c r="M86" s="40">
        <f>86.8+43.74</f>
        <v>130.54</v>
      </c>
      <c r="N86" s="40"/>
      <c r="O86" s="40">
        <v>300</v>
      </c>
      <c r="P86" s="40"/>
    </row>
    <row r="87" spans="1:16" x14ac:dyDescent="0.35">
      <c r="A87" s="8"/>
      <c r="B87" s="11" t="s">
        <v>25</v>
      </c>
      <c r="C87" s="41">
        <v>340</v>
      </c>
      <c r="D87" s="41"/>
      <c r="E87" s="41">
        <v>423</v>
      </c>
      <c r="F87" s="41"/>
      <c r="G87" s="41">
        <v>340</v>
      </c>
      <c r="H87" s="41"/>
      <c r="I87" s="41">
        <v>0</v>
      </c>
      <c r="J87" s="41"/>
      <c r="K87" s="48">
        <v>423</v>
      </c>
      <c r="L87" s="41"/>
      <c r="M87" s="40">
        <v>0</v>
      </c>
      <c r="N87" s="40"/>
      <c r="O87" s="40">
        <v>425</v>
      </c>
      <c r="P87" s="40"/>
    </row>
    <row r="88" spans="1:16" x14ac:dyDescent="0.35">
      <c r="A88" s="8"/>
      <c r="B88" s="11" t="s">
        <v>26</v>
      </c>
      <c r="C88" s="41">
        <v>0</v>
      </c>
      <c r="D88" s="41"/>
      <c r="E88" s="41">
        <v>0</v>
      </c>
      <c r="F88" s="41"/>
      <c r="G88" s="41">
        <v>0</v>
      </c>
      <c r="H88" s="41"/>
      <c r="I88" s="41">
        <v>0</v>
      </c>
      <c r="J88" s="41"/>
      <c r="K88" s="41">
        <v>0</v>
      </c>
      <c r="L88" s="41"/>
      <c r="M88" s="40">
        <v>0</v>
      </c>
      <c r="N88" s="40"/>
      <c r="O88" s="40">
        <v>0</v>
      </c>
      <c r="P88" s="40"/>
    </row>
    <row r="89" spans="1:16" x14ac:dyDescent="0.35">
      <c r="A89" s="23"/>
      <c r="B89" s="19" t="s">
        <v>73</v>
      </c>
      <c r="C89" s="41">
        <v>300</v>
      </c>
      <c r="D89" s="41"/>
      <c r="E89" s="41">
        <v>337.3</v>
      </c>
      <c r="F89" s="41"/>
      <c r="G89" s="41">
        <v>300</v>
      </c>
      <c r="H89" s="41"/>
      <c r="I89" s="41">
        <v>339.4</v>
      </c>
      <c r="J89" s="41"/>
      <c r="K89" s="48">
        <v>300</v>
      </c>
      <c r="L89" s="41"/>
      <c r="M89" s="40">
        <v>225</v>
      </c>
      <c r="N89" s="40"/>
      <c r="O89" s="40">
        <v>300</v>
      </c>
      <c r="P89" s="40"/>
    </row>
    <row r="90" spans="1:16" x14ac:dyDescent="0.35">
      <c r="A90" s="8" t="s">
        <v>94</v>
      </c>
      <c r="B90" s="8"/>
      <c r="C90" s="42"/>
      <c r="D90" s="42">
        <f>SUM(C80:C89)</f>
        <v>1840</v>
      </c>
      <c r="E90" s="42"/>
      <c r="F90" s="42">
        <f>SUM(E80:E89)</f>
        <v>4022.8</v>
      </c>
      <c r="G90" s="42"/>
      <c r="H90" s="42">
        <f>SUM(G80:G89)</f>
        <v>1840</v>
      </c>
      <c r="I90" s="42"/>
      <c r="J90" s="42">
        <f>SUM(I80:I89)</f>
        <v>1470.3200000000002</v>
      </c>
      <c r="K90" s="42"/>
      <c r="L90" s="42">
        <f>SUM(K80:K89)</f>
        <v>2023</v>
      </c>
      <c r="M90" s="42"/>
      <c r="N90" s="42">
        <f>SUM(M80:M89)</f>
        <v>1883.0800000000002</v>
      </c>
      <c r="O90" s="43"/>
      <c r="P90" s="43">
        <f>SUM(O80:O89)</f>
        <v>2075</v>
      </c>
    </row>
    <row r="91" spans="1:16" x14ac:dyDescent="0.35">
      <c r="A91" s="8"/>
      <c r="B91" s="8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3"/>
      <c r="P91" s="43"/>
    </row>
    <row r="92" spans="1:16" x14ac:dyDescent="0.35">
      <c r="A92" s="8" t="s">
        <v>95</v>
      </c>
      <c r="B92" s="8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3"/>
      <c r="P92" s="43"/>
    </row>
    <row r="93" spans="1:16" x14ac:dyDescent="0.35">
      <c r="A93" s="8"/>
      <c r="B93" s="10" t="s">
        <v>61</v>
      </c>
      <c r="C93" s="40">
        <v>150</v>
      </c>
      <c r="D93" s="40"/>
      <c r="E93" s="40">
        <v>0</v>
      </c>
      <c r="F93" s="40"/>
      <c r="G93" s="40">
        <v>150</v>
      </c>
      <c r="H93" s="40"/>
      <c r="I93" s="40">
        <v>0</v>
      </c>
      <c r="J93" s="40"/>
      <c r="K93" s="40">
        <v>150</v>
      </c>
      <c r="L93" s="40"/>
      <c r="M93" s="42">
        <v>0</v>
      </c>
      <c r="N93" s="42"/>
      <c r="O93" s="43">
        <v>150</v>
      </c>
      <c r="P93" s="43"/>
    </row>
    <row r="94" spans="1:16" s="1" customFormat="1" x14ac:dyDescent="0.35">
      <c r="A94" s="22"/>
      <c r="B94" s="19" t="s">
        <v>62</v>
      </c>
      <c r="C94" s="41">
        <v>0</v>
      </c>
      <c r="D94" s="41"/>
      <c r="E94" s="41">
        <v>0</v>
      </c>
      <c r="F94" s="41"/>
      <c r="G94" s="41">
        <v>200</v>
      </c>
      <c r="H94" s="41"/>
      <c r="I94" s="41">
        <v>0</v>
      </c>
      <c r="J94" s="41"/>
      <c r="K94" s="41">
        <v>0</v>
      </c>
      <c r="L94" s="41"/>
      <c r="M94" s="46">
        <v>0</v>
      </c>
      <c r="N94" s="46"/>
      <c r="O94" s="46">
        <v>200</v>
      </c>
      <c r="P94" s="46"/>
    </row>
    <row r="95" spans="1:16" s="1" customFormat="1" x14ac:dyDescent="0.35">
      <c r="A95" s="22"/>
      <c r="B95" s="19" t="s">
        <v>107</v>
      </c>
      <c r="C95" s="41"/>
      <c r="D95" s="41"/>
      <c r="E95" s="41"/>
      <c r="F95" s="41"/>
      <c r="G95" s="41"/>
      <c r="H95" s="41"/>
      <c r="I95" s="41">
        <v>385</v>
      </c>
      <c r="J95" s="41"/>
      <c r="K95" s="41"/>
      <c r="L95" s="41"/>
      <c r="M95" s="46"/>
      <c r="N95" s="46"/>
      <c r="O95" s="46"/>
      <c r="P95" s="46"/>
    </row>
    <row r="96" spans="1:16" x14ac:dyDescent="0.35">
      <c r="A96" s="8"/>
      <c r="B96" s="11" t="s">
        <v>63</v>
      </c>
      <c r="C96" s="41">
        <v>0</v>
      </c>
      <c r="D96" s="41"/>
      <c r="E96" s="41">
        <v>1592.4</v>
      </c>
      <c r="F96" s="41"/>
      <c r="G96" s="41">
        <v>0</v>
      </c>
      <c r="H96" s="41"/>
      <c r="I96" s="41">
        <v>666.92</v>
      </c>
      <c r="J96" s="41"/>
      <c r="K96" s="41">
        <v>0</v>
      </c>
      <c r="L96" s="41"/>
      <c r="M96" s="41">
        <v>300</v>
      </c>
      <c r="N96" s="41"/>
      <c r="O96" s="41">
        <v>0</v>
      </c>
      <c r="P96" s="41"/>
    </row>
    <row r="97" spans="1:16" x14ac:dyDescent="0.35">
      <c r="A97" s="8"/>
      <c r="B97" s="11" t="s">
        <v>69</v>
      </c>
      <c r="C97" s="41">
        <v>0</v>
      </c>
      <c r="D97" s="41"/>
      <c r="E97" s="41">
        <v>0</v>
      </c>
      <c r="F97" s="41"/>
      <c r="G97" s="41">
        <v>0</v>
      </c>
      <c r="H97" s="41"/>
      <c r="I97" s="41">
        <v>0</v>
      </c>
      <c r="J97" s="41"/>
      <c r="K97" s="41">
        <v>0</v>
      </c>
      <c r="L97" s="41"/>
      <c r="M97" s="40">
        <v>0</v>
      </c>
      <c r="N97" s="40"/>
      <c r="O97" s="40">
        <v>0</v>
      </c>
      <c r="P97" s="40"/>
    </row>
    <row r="98" spans="1:16" x14ac:dyDescent="0.35">
      <c r="A98" s="8"/>
      <c r="B98" s="11" t="s">
        <v>64</v>
      </c>
      <c r="C98" s="41">
        <v>0</v>
      </c>
      <c r="D98" s="41"/>
      <c r="E98" s="41">
        <v>0</v>
      </c>
      <c r="F98" s="41"/>
      <c r="G98" s="41">
        <v>0</v>
      </c>
      <c r="H98" s="41"/>
      <c r="I98" s="41">
        <v>0</v>
      </c>
      <c r="J98" s="41"/>
      <c r="K98" s="41">
        <v>0</v>
      </c>
      <c r="L98" s="41"/>
      <c r="M98" s="40">
        <v>0</v>
      </c>
      <c r="N98" s="40"/>
      <c r="O98" s="40">
        <v>0</v>
      </c>
      <c r="P98" s="40"/>
    </row>
    <row r="99" spans="1:16" x14ac:dyDescent="0.35">
      <c r="A99" s="8" t="s">
        <v>96</v>
      </c>
      <c r="B99" s="8"/>
      <c r="C99" s="49"/>
      <c r="D99" s="49">
        <f t="shared" ref="D99:F99" si="3">SUM(C93:C98)</f>
        <v>150</v>
      </c>
      <c r="E99" s="49"/>
      <c r="F99" s="49">
        <f t="shared" si="3"/>
        <v>1592.4</v>
      </c>
      <c r="G99" s="49"/>
      <c r="H99" s="49">
        <f>SUM(G93:G98)</f>
        <v>350</v>
      </c>
      <c r="I99" s="49"/>
      <c r="J99" s="49">
        <f t="shared" ref="J99" si="4">SUM(I93:I98)</f>
        <v>1051.92</v>
      </c>
      <c r="K99" s="49"/>
      <c r="L99" s="49">
        <f t="shared" ref="L99" si="5">SUM(K93:K98)</f>
        <v>150</v>
      </c>
      <c r="M99" s="42"/>
      <c r="N99" s="42">
        <f>SUM(M93:M98)</f>
        <v>300</v>
      </c>
      <c r="O99" s="43"/>
      <c r="P99" s="43">
        <f>SUM(O93:O98)</f>
        <v>350</v>
      </c>
    </row>
    <row r="100" spans="1:16" x14ac:dyDescent="0.35">
      <c r="A100" s="8"/>
      <c r="B100" s="8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3"/>
      <c r="P100" s="43"/>
    </row>
    <row r="101" spans="1:16" x14ac:dyDescent="0.35">
      <c r="A101" s="8" t="s">
        <v>100</v>
      </c>
      <c r="B101" s="8"/>
      <c r="C101" s="49"/>
      <c r="D101" s="49">
        <f>D27+D38+D51+D58+D62+D70+D77+D90+D99</f>
        <v>43275.7</v>
      </c>
      <c r="E101" s="49"/>
      <c r="F101" s="49">
        <f>F27+F38+F51+F58+F62+F70+F77+F90+F99</f>
        <v>56107.19000000001</v>
      </c>
      <c r="G101" s="49"/>
      <c r="H101" s="49">
        <f>H27+H38+H51+H58+H62+H70+H77+H90+H99</f>
        <v>45134.95</v>
      </c>
      <c r="I101" s="49"/>
      <c r="J101" s="49">
        <f>J27+J38+J51+J58+J62+J70+J77+J90+J99</f>
        <v>30537.64</v>
      </c>
      <c r="K101" s="49"/>
      <c r="L101" s="49">
        <f>L27+L38+L51+L58+L62+L70+L77+L90+L99</f>
        <v>44931.97</v>
      </c>
      <c r="M101" s="42"/>
      <c r="N101" s="42">
        <f>N27+N38+N51+N58+N62+N70+N77+N90+N99</f>
        <v>7744.71</v>
      </c>
      <c r="O101" s="43"/>
      <c r="P101" s="43">
        <f>P27+P38+P51+P58+P62+P70+P77+P90+P99</f>
        <v>45094.97</v>
      </c>
    </row>
    <row r="102" spans="1:16" x14ac:dyDescent="0.35">
      <c r="A102" s="8"/>
      <c r="B102" s="8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3"/>
      <c r="P102" s="43"/>
    </row>
    <row r="103" spans="1:16" x14ac:dyDescent="0.35">
      <c r="A103" s="5" t="s">
        <v>81</v>
      </c>
      <c r="B103" s="8"/>
      <c r="C103" s="50"/>
      <c r="D103" s="50">
        <f>D20-D101</f>
        <v>-23075.699999999997</v>
      </c>
      <c r="E103" s="50"/>
      <c r="F103" s="50">
        <f>F20-F101</f>
        <v>-25194.170000000009</v>
      </c>
      <c r="G103" s="50"/>
      <c r="H103" s="50">
        <f>H20-H101</f>
        <v>-24534.949999999997</v>
      </c>
      <c r="I103" s="50"/>
      <c r="J103" s="50">
        <f>J20-J101</f>
        <v>-15173.519999999999</v>
      </c>
      <c r="K103" s="50"/>
      <c r="L103" s="50">
        <f>L20-L101</f>
        <v>-24331.97</v>
      </c>
      <c r="M103" s="40"/>
      <c r="N103" s="40">
        <f>N20-N101</f>
        <v>-3939.91</v>
      </c>
      <c r="O103" s="40"/>
      <c r="P103" s="40">
        <f>P20-P101</f>
        <v>-24494.97</v>
      </c>
    </row>
    <row r="104" spans="1:16" x14ac:dyDescent="0.35">
      <c r="A104" s="8"/>
      <c r="B104" s="8"/>
      <c r="C104" s="42"/>
      <c r="D104" s="51"/>
      <c r="E104" s="51"/>
      <c r="F104" s="51"/>
      <c r="G104" s="51"/>
      <c r="H104" s="51"/>
      <c r="I104" s="51"/>
      <c r="J104" s="51"/>
      <c r="K104" s="51"/>
      <c r="L104" s="51"/>
      <c r="M104" s="42"/>
      <c r="N104" s="42"/>
      <c r="O104" s="43"/>
      <c r="P104" s="43"/>
    </row>
    <row r="105" spans="1:16" x14ac:dyDescent="0.35">
      <c r="A105" s="5" t="s">
        <v>0</v>
      </c>
      <c r="B105" s="8"/>
      <c r="C105" s="42"/>
      <c r="D105" s="51"/>
      <c r="E105" s="51"/>
      <c r="F105" s="51"/>
      <c r="G105" s="51"/>
      <c r="H105" s="51"/>
      <c r="I105" s="51"/>
      <c r="J105" s="51"/>
      <c r="K105" s="51"/>
      <c r="L105" s="51"/>
      <c r="M105" s="42"/>
      <c r="N105" s="42"/>
      <c r="O105" s="43"/>
      <c r="P105" s="43"/>
    </row>
    <row r="106" spans="1:16" x14ac:dyDescent="0.35">
      <c r="A106" s="5" t="s">
        <v>77</v>
      </c>
      <c r="B106" s="8"/>
      <c r="C106" s="42"/>
      <c r="D106" s="51"/>
      <c r="E106" s="51"/>
      <c r="F106" s="51"/>
      <c r="G106" s="51"/>
      <c r="H106" s="51"/>
      <c r="I106" s="51"/>
      <c r="J106" s="51"/>
      <c r="K106" s="51"/>
      <c r="L106" s="51"/>
      <c r="M106" s="42"/>
      <c r="N106" s="42"/>
      <c r="O106" s="43"/>
      <c r="P106" s="43"/>
    </row>
    <row r="107" spans="1:16" x14ac:dyDescent="0.35">
      <c r="A107" s="8"/>
      <c r="B107" s="10" t="s">
        <v>1</v>
      </c>
      <c r="C107" s="40">
        <v>2000</v>
      </c>
      <c r="D107" s="40"/>
      <c r="E107" s="40">
        <v>2070.6</v>
      </c>
      <c r="F107" s="40"/>
      <c r="G107" s="40">
        <v>2000</v>
      </c>
      <c r="H107" s="40"/>
      <c r="I107" s="40">
        <v>2058.3000000000002</v>
      </c>
      <c r="J107" s="40"/>
      <c r="K107" s="40">
        <v>2000</v>
      </c>
      <c r="L107" s="40"/>
      <c r="M107" s="42">
        <v>384</v>
      </c>
      <c r="N107" s="42"/>
      <c r="O107" s="43">
        <v>2000</v>
      </c>
      <c r="P107" s="43"/>
    </row>
    <row r="108" spans="1:16" s="1" customFormat="1" x14ac:dyDescent="0.35">
      <c r="A108" s="22"/>
      <c r="B108" s="19" t="s">
        <v>2</v>
      </c>
      <c r="C108" s="41">
        <v>1700</v>
      </c>
      <c r="D108" s="41"/>
      <c r="E108" s="41">
        <v>1606</v>
      </c>
      <c r="F108" s="41"/>
      <c r="G108" s="41">
        <v>1600</v>
      </c>
      <c r="H108" s="41"/>
      <c r="I108" s="41">
        <v>1520</v>
      </c>
      <c r="J108" s="41"/>
      <c r="K108" s="41">
        <v>1600</v>
      </c>
      <c r="L108" s="41"/>
      <c r="M108" s="46">
        <v>1641</v>
      </c>
      <c r="N108" s="46"/>
      <c r="O108" s="46">
        <v>1600</v>
      </c>
      <c r="P108" s="46"/>
    </row>
    <row r="109" spans="1:16" x14ac:dyDescent="0.35">
      <c r="A109" s="8"/>
      <c r="B109" s="11" t="s">
        <v>3</v>
      </c>
      <c r="C109" s="41">
        <v>0</v>
      </c>
      <c r="D109" s="12"/>
      <c r="E109" s="41">
        <v>0</v>
      </c>
      <c r="F109" s="12"/>
      <c r="G109" s="41">
        <v>0</v>
      </c>
      <c r="H109" s="12"/>
      <c r="I109" s="41">
        <v>0</v>
      </c>
      <c r="J109" s="12"/>
      <c r="K109" s="41">
        <v>0</v>
      </c>
      <c r="L109" s="12"/>
      <c r="M109" s="46">
        <v>0</v>
      </c>
      <c r="N109" s="46"/>
      <c r="O109" s="46">
        <v>0</v>
      </c>
      <c r="P109" s="46"/>
    </row>
    <row r="110" spans="1:16" x14ac:dyDescent="0.35">
      <c r="A110" s="8"/>
      <c r="B110" s="11" t="s">
        <v>4</v>
      </c>
      <c r="C110" s="41">
        <v>0</v>
      </c>
      <c r="D110" s="12"/>
      <c r="E110" s="41">
        <v>0</v>
      </c>
      <c r="F110" s="12"/>
      <c r="G110" s="41">
        <v>0</v>
      </c>
      <c r="H110" s="12"/>
      <c r="I110" s="41">
        <v>0</v>
      </c>
      <c r="J110" s="12"/>
      <c r="K110" s="41">
        <v>0</v>
      </c>
      <c r="L110" s="12"/>
      <c r="M110" s="46">
        <v>0</v>
      </c>
      <c r="N110" s="46"/>
      <c r="O110" s="46">
        <v>0</v>
      </c>
      <c r="P110" s="46"/>
    </row>
    <row r="111" spans="1:16" x14ac:dyDescent="0.35">
      <c r="A111" s="8"/>
      <c r="B111" s="11" t="s">
        <v>5</v>
      </c>
      <c r="C111" s="41">
        <v>500</v>
      </c>
      <c r="D111" s="41"/>
      <c r="E111" s="41">
        <v>500</v>
      </c>
      <c r="F111" s="41"/>
      <c r="G111" s="41">
        <v>500</v>
      </c>
      <c r="H111" s="41"/>
      <c r="I111" s="41">
        <v>500</v>
      </c>
      <c r="J111" s="41"/>
      <c r="K111" s="41">
        <v>500</v>
      </c>
      <c r="L111" s="41"/>
      <c r="M111" s="41">
        <v>0</v>
      </c>
      <c r="N111" s="41"/>
      <c r="O111" s="41">
        <v>500</v>
      </c>
      <c r="P111" s="41"/>
    </row>
    <row r="112" spans="1:16" x14ac:dyDescent="0.35">
      <c r="A112" s="8"/>
      <c r="B112" s="11" t="s">
        <v>6</v>
      </c>
      <c r="C112" s="41">
        <v>0</v>
      </c>
      <c r="D112" s="41"/>
      <c r="E112" s="41">
        <v>0</v>
      </c>
      <c r="F112" s="41"/>
      <c r="G112" s="41">
        <v>0</v>
      </c>
      <c r="H112" s="41"/>
      <c r="I112" s="41">
        <v>0</v>
      </c>
      <c r="J112" s="41"/>
      <c r="K112" s="41">
        <v>0</v>
      </c>
      <c r="L112" s="41"/>
      <c r="M112" s="40">
        <v>0</v>
      </c>
      <c r="N112" s="40"/>
      <c r="O112" s="40">
        <v>0</v>
      </c>
      <c r="P112" s="40"/>
    </row>
    <row r="113" spans="1:16" s="1" customFormat="1" x14ac:dyDescent="0.35">
      <c r="A113" s="24"/>
      <c r="B113" s="11" t="s">
        <v>7</v>
      </c>
      <c r="C113" s="41">
        <v>18775.7</v>
      </c>
      <c r="D113" s="41"/>
      <c r="E113" s="41">
        <v>22200</v>
      </c>
      <c r="F113" s="41"/>
      <c r="G113" s="41">
        <f>18764.95+70+1200</f>
        <v>20034.95</v>
      </c>
      <c r="H113" s="41"/>
      <c r="I113" s="41">
        <v>10500</v>
      </c>
      <c r="J113" s="41"/>
      <c r="K113" s="41">
        <f>20034.95-202.98</f>
        <v>19831.97</v>
      </c>
      <c r="L113" s="41"/>
      <c r="M113" s="40">
        <v>0</v>
      </c>
      <c r="N113" s="40"/>
      <c r="O113" s="40">
        <f>20034.95-200-189.98-50+350+50</f>
        <v>19994.97</v>
      </c>
      <c r="P113" s="40"/>
    </row>
    <row r="114" spans="1:16" x14ac:dyDescent="0.35">
      <c r="A114" s="23"/>
      <c r="B114" s="19" t="s">
        <v>8</v>
      </c>
      <c r="C114" s="41">
        <v>350</v>
      </c>
      <c r="D114" s="41"/>
      <c r="E114" s="41">
        <v>306</v>
      </c>
      <c r="F114" s="41"/>
      <c r="G114" s="41">
        <v>350</v>
      </c>
      <c r="H114" s="41"/>
      <c r="I114" s="41">
        <v>380</v>
      </c>
      <c r="J114" s="41"/>
      <c r="K114" s="41">
        <v>350</v>
      </c>
      <c r="L114" s="41"/>
      <c r="M114" s="40">
        <v>452</v>
      </c>
      <c r="N114" s="40"/>
      <c r="O114" s="40">
        <v>350</v>
      </c>
      <c r="P114" s="40"/>
    </row>
    <row r="115" spans="1:16" x14ac:dyDescent="0.35">
      <c r="A115" s="8"/>
      <c r="B115" s="11" t="s">
        <v>9</v>
      </c>
      <c r="C115" s="41">
        <v>0</v>
      </c>
      <c r="D115" s="41"/>
      <c r="E115" s="41">
        <v>0</v>
      </c>
      <c r="F115" s="41"/>
      <c r="G115" s="41">
        <v>0</v>
      </c>
      <c r="H115" s="41"/>
      <c r="I115" s="41">
        <v>0</v>
      </c>
      <c r="J115" s="41"/>
      <c r="K115" s="41">
        <v>0</v>
      </c>
      <c r="L115" s="41"/>
      <c r="M115" s="40">
        <v>0</v>
      </c>
      <c r="N115" s="40"/>
      <c r="O115" s="40">
        <v>0</v>
      </c>
      <c r="P115" s="40"/>
    </row>
    <row r="116" spans="1:16" x14ac:dyDescent="0.35">
      <c r="A116" s="8" t="s">
        <v>97</v>
      </c>
      <c r="B116" s="8"/>
      <c r="C116" s="42"/>
      <c r="D116" s="42">
        <f>SUM(C107:C115)</f>
        <v>23325.7</v>
      </c>
      <c r="E116" s="42"/>
      <c r="F116" s="42">
        <f>SUM(E107:E115)</f>
        <v>26682.6</v>
      </c>
      <c r="G116" s="42"/>
      <c r="H116" s="42">
        <f>SUM(G107:G115)</f>
        <v>24484.95</v>
      </c>
      <c r="I116" s="42"/>
      <c r="J116" s="42">
        <f>SUM(I107:I115)</f>
        <v>14958.3</v>
      </c>
      <c r="K116" s="42"/>
      <c r="L116" s="42">
        <f>SUM(K107:K115)</f>
        <v>24281.97</v>
      </c>
      <c r="M116" s="42"/>
      <c r="N116" s="42">
        <f>SUM(M107:M115)</f>
        <v>2477</v>
      </c>
      <c r="O116" s="43"/>
      <c r="P116" s="43">
        <f>SUM(O107:O115)</f>
        <v>24444.97</v>
      </c>
    </row>
    <row r="117" spans="1:16" x14ac:dyDescent="0.35">
      <c r="A117" s="8"/>
      <c r="B117" s="8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3"/>
      <c r="P117" s="43"/>
    </row>
    <row r="118" spans="1:16" x14ac:dyDescent="0.35">
      <c r="A118" s="8" t="s">
        <v>82</v>
      </c>
      <c r="B118" s="8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3"/>
      <c r="P118" s="43"/>
    </row>
    <row r="119" spans="1:16" x14ac:dyDescent="0.35">
      <c r="A119" s="8"/>
      <c r="B119" s="10" t="s">
        <v>82</v>
      </c>
      <c r="C119" s="40">
        <v>0</v>
      </c>
      <c r="D119" s="40"/>
      <c r="E119" s="40">
        <v>0</v>
      </c>
      <c r="F119" s="40"/>
      <c r="G119" s="40">
        <v>0</v>
      </c>
      <c r="H119" s="40"/>
      <c r="I119" s="40">
        <v>0</v>
      </c>
      <c r="J119" s="40"/>
      <c r="K119" s="40">
        <v>0</v>
      </c>
      <c r="L119" s="40"/>
      <c r="M119" s="40">
        <v>0</v>
      </c>
      <c r="N119" s="40"/>
      <c r="O119" s="40">
        <v>0</v>
      </c>
      <c r="P119" s="40"/>
    </row>
    <row r="120" spans="1:16" x14ac:dyDescent="0.35">
      <c r="A120" s="8" t="s">
        <v>101</v>
      </c>
      <c r="B120" s="8"/>
      <c r="C120" s="49"/>
      <c r="D120" s="49">
        <f t="shared" ref="D120:H120" si="6">C119</f>
        <v>0</v>
      </c>
      <c r="E120" s="49"/>
      <c r="F120" s="49">
        <f t="shared" si="6"/>
        <v>0</v>
      </c>
      <c r="G120" s="49"/>
      <c r="H120" s="49">
        <f t="shared" si="6"/>
        <v>0</v>
      </c>
      <c r="I120" s="49"/>
      <c r="J120" s="49">
        <f t="shared" ref="J120" si="7">I119</f>
        <v>0</v>
      </c>
      <c r="K120" s="49"/>
      <c r="L120" s="49">
        <f t="shared" ref="L120" si="8">K119</f>
        <v>0</v>
      </c>
      <c r="M120" s="42"/>
      <c r="N120" s="42">
        <f>M119</f>
        <v>0</v>
      </c>
      <c r="O120" s="43"/>
      <c r="P120" s="43">
        <f>O119</f>
        <v>0</v>
      </c>
    </row>
    <row r="121" spans="1:16" x14ac:dyDescent="0.35">
      <c r="A121" s="8"/>
      <c r="B121" s="8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3"/>
      <c r="P121" s="43"/>
    </row>
    <row r="122" spans="1:16" x14ac:dyDescent="0.35">
      <c r="A122" s="5" t="s">
        <v>78</v>
      </c>
      <c r="B122" s="10"/>
      <c r="C122" s="50"/>
      <c r="D122" s="50">
        <f>D116-D120</f>
        <v>23325.7</v>
      </c>
      <c r="E122" s="50"/>
      <c r="F122" s="50">
        <f>F116-F120</f>
        <v>26682.6</v>
      </c>
      <c r="G122" s="50"/>
      <c r="H122" s="50">
        <f>H116-H120</f>
        <v>24484.95</v>
      </c>
      <c r="I122" s="50"/>
      <c r="J122" s="50">
        <f>J116-J120</f>
        <v>14958.3</v>
      </c>
      <c r="K122" s="50"/>
      <c r="L122" s="50">
        <f>L116-L120</f>
        <v>24281.97</v>
      </c>
      <c r="M122" s="40"/>
      <c r="N122" s="40">
        <f>N116-N120</f>
        <v>2477</v>
      </c>
      <c r="O122" s="40"/>
      <c r="P122" s="40">
        <f>P116-P120</f>
        <v>24444.97</v>
      </c>
    </row>
    <row r="123" spans="1:16" x14ac:dyDescent="0.35">
      <c r="A123" s="8"/>
      <c r="B123" s="8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3"/>
      <c r="P123" s="43"/>
    </row>
    <row r="124" spans="1:16" x14ac:dyDescent="0.35">
      <c r="A124" s="8" t="s">
        <v>79</v>
      </c>
      <c r="B124" s="8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3"/>
      <c r="P124" s="43"/>
    </row>
    <row r="125" spans="1:16" x14ac:dyDescent="0.35">
      <c r="A125" s="8" t="s">
        <v>77</v>
      </c>
      <c r="B125" s="8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3"/>
      <c r="P125" s="43"/>
    </row>
    <row r="126" spans="1:16" x14ac:dyDescent="0.35">
      <c r="A126" s="8"/>
      <c r="B126" s="10" t="s">
        <v>15</v>
      </c>
      <c r="C126" s="40">
        <v>50</v>
      </c>
      <c r="D126" s="40"/>
      <c r="E126" s="40">
        <v>92.65</v>
      </c>
      <c r="F126" s="40"/>
      <c r="G126" s="40">
        <v>50</v>
      </c>
      <c r="H126" s="40"/>
      <c r="I126" s="40">
        <v>136.72999999999999</v>
      </c>
      <c r="J126" s="40"/>
      <c r="K126" s="40">
        <v>50</v>
      </c>
      <c r="L126" s="40"/>
      <c r="M126" s="40">
        <v>0</v>
      </c>
      <c r="N126" s="40"/>
      <c r="O126" s="40">
        <v>50</v>
      </c>
      <c r="P126" s="40"/>
    </row>
    <row r="127" spans="1:16" x14ac:dyDescent="0.35">
      <c r="A127" s="23"/>
      <c r="B127" s="19" t="s">
        <v>16</v>
      </c>
      <c r="C127" s="41">
        <v>0</v>
      </c>
      <c r="D127" s="41"/>
      <c r="E127" s="41">
        <v>0</v>
      </c>
      <c r="F127" s="41"/>
      <c r="G127" s="41">
        <v>0</v>
      </c>
      <c r="H127" s="41"/>
      <c r="I127" s="41">
        <v>0</v>
      </c>
      <c r="J127" s="41"/>
      <c r="K127" s="41">
        <v>0</v>
      </c>
      <c r="L127" s="41"/>
      <c r="M127" s="41">
        <v>156.35</v>
      </c>
      <c r="N127" s="41"/>
      <c r="O127" s="41">
        <v>0</v>
      </c>
      <c r="P127" s="41"/>
    </row>
    <row r="128" spans="1:16" x14ac:dyDescent="0.35">
      <c r="A128" s="8" t="s">
        <v>17</v>
      </c>
      <c r="B128" s="8"/>
      <c r="C128" s="42"/>
      <c r="D128" s="42">
        <f>SUM(C126:C127)</f>
        <v>50</v>
      </c>
      <c r="E128" s="42"/>
      <c r="F128" s="42">
        <f>SUM(E126:E127)</f>
        <v>92.65</v>
      </c>
      <c r="G128" s="42"/>
      <c r="H128" s="42">
        <f>SUM(G126:G127)</f>
        <v>50</v>
      </c>
      <c r="I128" s="42"/>
      <c r="J128" s="42">
        <f>SUM(I126:I127)</f>
        <v>136.72999999999999</v>
      </c>
      <c r="K128" s="42"/>
      <c r="L128" s="42">
        <f>SUM(K126:K127)</f>
        <v>50</v>
      </c>
      <c r="M128" s="42"/>
      <c r="N128" s="42">
        <f>M126+M127</f>
        <v>156.35</v>
      </c>
      <c r="O128" s="43"/>
      <c r="P128" s="43"/>
    </row>
    <row r="129" spans="1:16" x14ac:dyDescent="0.35">
      <c r="A129" s="8"/>
      <c r="B129" s="8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3"/>
      <c r="P129" s="43"/>
    </row>
    <row r="130" spans="1:16" x14ac:dyDescent="0.35">
      <c r="A130" s="5" t="s">
        <v>98</v>
      </c>
      <c r="B130" s="20"/>
      <c r="C130" s="50"/>
      <c r="D130" s="50">
        <f>D128</f>
        <v>50</v>
      </c>
      <c r="E130" s="50"/>
      <c r="F130" s="50">
        <f>F128</f>
        <v>92.65</v>
      </c>
      <c r="G130" s="50"/>
      <c r="H130" s="50">
        <f>H128</f>
        <v>50</v>
      </c>
      <c r="I130" s="50"/>
      <c r="J130" s="50">
        <f>J128</f>
        <v>136.72999999999999</v>
      </c>
      <c r="K130" s="50"/>
      <c r="L130" s="50">
        <f>L128</f>
        <v>50</v>
      </c>
      <c r="M130" s="40"/>
      <c r="N130" s="40">
        <f>N128</f>
        <v>156.35</v>
      </c>
      <c r="O130" s="40"/>
      <c r="P130" s="40">
        <f>O126+O127</f>
        <v>50</v>
      </c>
    </row>
    <row r="131" spans="1:16" x14ac:dyDescent="0.35">
      <c r="A131" s="5"/>
      <c r="B131" s="8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3"/>
      <c r="P131" s="43"/>
    </row>
    <row r="132" spans="1:16" x14ac:dyDescent="0.35">
      <c r="A132" s="5" t="s">
        <v>99</v>
      </c>
      <c r="B132" s="8"/>
      <c r="C132" s="52"/>
      <c r="D132" s="52">
        <f>D103+D122+D130</f>
        <v>300.00000000000364</v>
      </c>
      <c r="E132" s="52"/>
      <c r="F132" s="52">
        <f>F103+F122+F130</f>
        <v>1581.0799999999895</v>
      </c>
      <c r="G132" s="52"/>
      <c r="H132" s="52">
        <f>H103+H122+H130</f>
        <v>3.637978807091713E-12</v>
      </c>
      <c r="I132" s="52"/>
      <c r="J132" s="52">
        <f>J103+J122+J130</f>
        <v>-78.489999999999355</v>
      </c>
      <c r="K132" s="52"/>
      <c r="L132" s="52">
        <f>L103+L122+L130</f>
        <v>0</v>
      </c>
      <c r="M132" s="42"/>
      <c r="N132" s="42">
        <f>N103+N122+N130</f>
        <v>-1306.56</v>
      </c>
      <c r="O132" s="43"/>
      <c r="P132" s="43">
        <f>P103+P122+P130</f>
        <v>0</v>
      </c>
    </row>
    <row r="133" spans="1:16" x14ac:dyDescent="0.35">
      <c r="A133" s="8"/>
      <c r="B133" s="8"/>
      <c r="C133" s="42"/>
      <c r="D133" s="42"/>
      <c r="E133" s="42"/>
      <c r="F133" s="42"/>
      <c r="G133" s="42"/>
      <c r="H133" s="42"/>
      <c r="I133" s="25"/>
      <c r="J133" s="25"/>
      <c r="K133" s="16"/>
      <c r="L133" s="16"/>
      <c r="M133" s="42"/>
      <c r="N133" s="42"/>
      <c r="O133" s="43"/>
      <c r="P133" s="43"/>
    </row>
    <row r="134" spans="1:16" x14ac:dyDescent="0.35">
      <c r="A134" s="17"/>
      <c r="B134" s="17"/>
      <c r="C134" s="25"/>
      <c r="D134" s="25"/>
      <c r="E134" s="16"/>
      <c r="F134" s="16"/>
      <c r="G134" s="16"/>
      <c r="H134" s="16"/>
      <c r="I134" s="25"/>
      <c r="J134" s="25"/>
      <c r="K134" s="16"/>
      <c r="L134" s="16"/>
      <c r="M134" s="42"/>
      <c r="N134" s="42"/>
      <c r="O134" s="43"/>
      <c r="P134" s="43"/>
    </row>
  </sheetData>
  <mergeCells count="8">
    <mergeCell ref="O6:P6"/>
    <mergeCell ref="K6:L6"/>
    <mergeCell ref="G6:H6"/>
    <mergeCell ref="C6:D6"/>
    <mergeCell ref="G5:H5"/>
    <mergeCell ref="E6:F6"/>
    <mergeCell ref="I6:J6"/>
    <mergeCell ref="M6:N6"/>
  </mergeCells>
  <conditionalFormatting sqref="C62:C63 G62:G63 E62:E63">
    <cfRule type="cellIs" dxfId="2" priority="251" stopIfTrue="1" operator="notEqual">
      <formula>IO134:IO178</formula>
    </cfRule>
  </conditionalFormatting>
  <conditionalFormatting sqref="I62:I63">
    <cfRule type="cellIs" dxfId="1" priority="2" stopIfTrue="1" operator="notEqual">
      <formula>IW134:IW178</formula>
    </cfRule>
  </conditionalFormatting>
  <conditionalFormatting sqref="K62:K63">
    <cfRule type="cellIs" dxfId="0" priority="1" stopIfTrue="1" operator="notEqual">
      <formula>IY134:IY178</formula>
    </cfRule>
  </conditionalFormatting>
  <pageMargins left="0.7" right="0.7" top="0.75" bottom="0.75" header="0.3" footer="0.3"/>
  <pageSetup paperSize="9" orientation="portrait" r:id="rId1"/>
  <rowBreaks count="1" manualBreakCount="1">
    <brk id="41" max="16383" man="1"/>
  </rowBreaks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Eetu</dc:creator>
  <cp:lastModifiedBy>Venla Sainio</cp:lastModifiedBy>
  <cp:lastPrinted>2018-11-13T17:19:03Z</cp:lastPrinted>
  <dcterms:created xsi:type="dcterms:W3CDTF">2017-10-03T07:16:01Z</dcterms:created>
  <dcterms:modified xsi:type="dcterms:W3CDTF">2021-11-02T13:59:59Z</dcterms:modified>
</cp:coreProperties>
</file>